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155" windowHeight="124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  <definedName name="_xlnm.Print_Area" localSheetId="0">'Лист1'!$A$1:$K$455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<sst xmlns="http://schemas.openxmlformats.org/spreadsheetml/2006/main" count="868" uniqueCount="858">
  <si>
    <t>Дотации бюджетам городских округов на поддержку мер по обеспечению  сбалансированности бюджетов</t>
  </si>
  <si>
    <t>000 2 02 02022 00 0000 151</t>
  </si>
  <si>
    <t>000 2 02 02022 04 0000 151</t>
  </si>
  <si>
    <t>Субсидии бюджетам городских округов на внедрение инновационных образовательных программ</t>
  </si>
  <si>
    <t>000 2 02 03007 00 0000 151</t>
  </si>
  <si>
    <t>000 2 02 03007 04 0000 151</t>
  </si>
  <si>
    <t>Субвенции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</si>
  <si>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000  1  19  00000  00  0000  000</t>
  </si>
  <si>
    <t>000  1  19  04000  04  0000  151</t>
  </si>
  <si>
    <t>000  2  00  00000  00  0000  000</t>
  </si>
  <si>
    <t>000  3  00  00000  00  0000  000</t>
  </si>
  <si>
    <t>000  3  02  00000  00  0000  000</t>
  </si>
  <si>
    <t>000  3  02  01000  00  0000  130</t>
  </si>
  <si>
    <t>000  3  02  01040  04  0000  130</t>
  </si>
  <si>
    <t>000  3  02  02000  00  0000  440</t>
  </si>
  <si>
    <t>000  3  02  02040  04  0000  440</t>
  </si>
  <si>
    <t>000  3  03  00000  00  0000  000</t>
  </si>
  <si>
    <t>000  3  03  01000  00  0000  151</t>
  </si>
  <si>
    <t>000  3  03  01040  04  0000  151</t>
  </si>
  <si>
    <t>000  3  03  02000  00  0000  180</t>
  </si>
  <si>
    <t>000  3  03  02040  04  0000  180</t>
  </si>
  <si>
    <t>7900</t>
  </si>
  <si>
    <t>ИТОГО РАСХОДОВ</t>
  </si>
  <si>
    <t>ВСЕГО РАСХОДОВ</t>
  </si>
  <si>
    <t>годовые назначения</t>
  </si>
  <si>
    <t xml:space="preserve">на отчетную дату     </t>
  </si>
  <si>
    <t>0709</t>
  </si>
  <si>
    <t>Другие вопросы в области образования</t>
  </si>
  <si>
    <t>0800</t>
  </si>
  <si>
    <t>ШТРАФЫ, САНКЦИИ, ВОЗМЕЩЕНИЕ УЩЕРБА</t>
  </si>
  <si>
    <t>Обслуживание государственного и муниципального долга</t>
  </si>
  <si>
    <t>Раздел 1. ДОХОДЫ</t>
  </si>
  <si>
    <t>0708</t>
  </si>
  <si>
    <t>000 01 02 00 00 00 0000 810</t>
  </si>
  <si>
    <t>000  1 05  04000  02   0000  110</t>
  </si>
  <si>
    <t>000  1  09  11000  02  0000  110</t>
  </si>
  <si>
    <t xml:space="preserve">Погашение кредитов, предоставленных кредитными организациями в валюте Российской Федерации </t>
  </si>
  <si>
    <t>Увеличение прочих остатков денежных средств  бюджетов городских округов</t>
  </si>
  <si>
    <t>Увеличение  остатков денежных средств  бюджетов</t>
  </si>
  <si>
    <t>000 01 06 05 00 00 000 500</t>
  </si>
  <si>
    <t>Иные источники внутреннего финансирования дефицита бюджета</t>
  </si>
  <si>
    <t>0103</t>
  </si>
  <si>
    <t xml:space="preserve">0104      </t>
  </si>
  <si>
    <t>0301</t>
  </si>
  <si>
    <t>Органы прокуратуры</t>
  </si>
  <si>
    <t>0302</t>
  </si>
  <si>
    <t>Органы внутренних дел</t>
  </si>
  <si>
    <t>0303</t>
  </si>
  <si>
    <t>Внутренние войска</t>
  </si>
  <si>
    <t>0304</t>
  </si>
  <si>
    <t>Органы юстиции</t>
  </si>
  <si>
    <t>0305</t>
  </si>
  <si>
    <t>консолидиро-ванный бюджет (ЗАТО)</t>
  </si>
  <si>
    <t>Плата за негативное воздействие на окружающую среду</t>
  </si>
  <si>
    <t>000 01 02 00 00 00 0000 000</t>
  </si>
  <si>
    <t>1003</t>
  </si>
  <si>
    <t>Социальное обеспечение населения</t>
  </si>
  <si>
    <t>1004</t>
  </si>
  <si>
    <t>0314</t>
  </si>
  <si>
    <t>Денежные взыскания (штрафы) за нарушение законодательства Российской Федерации об основах конституционного строя Российской Федерации, о государственной власти Российской Федерации, о государственной службе Российской Федерации, о выборах и референдумах Российской Федерации, об Уполномоченном по правам человека в Российской Федерации</t>
  </si>
  <si>
    <t>1102</t>
  </si>
  <si>
    <t>Платежи от государственных и муниципальных унитарных предприятий</t>
  </si>
  <si>
    <t>Система исполнения наказаний</t>
  </si>
  <si>
    <t>0306</t>
  </si>
  <si>
    <t>Органы безопасности</t>
  </si>
  <si>
    <t>0307</t>
  </si>
  <si>
    <t>Органы пограничной службы</t>
  </si>
  <si>
    <t>0308</t>
  </si>
  <si>
    <t>Органы по контролю за оборотом наркотических средств и психотропных веществ</t>
  </si>
  <si>
    <t>0309</t>
  </si>
  <si>
    <t>0310</t>
  </si>
  <si>
    <t>0311</t>
  </si>
  <si>
    <t>Миграционная политика</t>
  </si>
  <si>
    <t>Прочие доходы от оказания платных услуг и компенсации затрат государства</t>
  </si>
  <si>
    <t>Подготовка и участие в обеспечении коллективной безопасности и  миротворческой деятельности</t>
  </si>
  <si>
    <t>0205</t>
  </si>
  <si>
    <t>Ядерно-оружейный комплекс</t>
  </si>
  <si>
    <t>0206</t>
  </si>
  <si>
    <t>Реализация международных обязательств  в сфере военно-технического сотрудничества</t>
  </si>
  <si>
    <t>0207</t>
  </si>
  <si>
    <t>Доходы от продажи услуг</t>
  </si>
  <si>
    <t>1005</t>
  </si>
  <si>
    <t>ВОЗВРАТ ОСТАТКОВ СУБСИДИЙ И СУБВЕНЦИЙ ПРОШЛЫХ ЛЕТ</t>
  </si>
  <si>
    <t>Начальник Финансового управления города Пензы</t>
  </si>
  <si>
    <t>Наименование показателя</t>
  </si>
  <si>
    <t>3</t>
  </si>
  <si>
    <t>Кассовое исполнение с начала года</t>
  </si>
  <si>
    <t>000 2 02 02079 00 0000 151</t>
  </si>
  <si>
    <t>000 2 02 02079 04 0000 151</t>
  </si>
  <si>
    <t>000 2 02 02088 04 0001 151</t>
  </si>
  <si>
    <t>РАЗДЕЛ 3.  ПРОФИЦИТ БЮДЖЕТА (со знаком "плюс")                                                ДЕФИЦИТ БЮДЖЕТА (со знаком "минус")</t>
  </si>
  <si>
    <t>000 2 02 02089 04 0001 151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</si>
  <si>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</si>
  <si>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городских округов на переселение граждан  из жилищного фонда, признанного непригодным для проживания, и (или) жилищного фонда с высоким уровнем износа (более 70 процентов)</t>
  </si>
  <si>
    <t>Уменьшение прочих остатков денежных средств бюджетов</t>
  </si>
  <si>
    <t>Субсидии бюджетам городских округов на обеспечение мероприятий по капитальному ремонту многоквартирных домов  за счет средств бюджетов</t>
  </si>
  <si>
    <t>Субсидии бюджетам городских округов на обеспечение мероприятий по  переселению граждан из аварийного жилищного фонда за счет средств бюджетов</t>
  </si>
  <si>
    <t>Акции и иные формы участия в капитале, находящиеся в государственной и муниципальной собственности</t>
  </si>
  <si>
    <t>0410</t>
  </si>
  <si>
    <t>ИСТОЧНИКИ ВНУТРЕННЕГО ФИНАНСИРОВАНИЯ ДЕФИЦИТОВ БЮДЖЕТОВ СУБЪЕКТОВ РОССИЙСКОЙ ФЕДЕРАЦИИ И МЕСТНЫХ БЮДЖЕТОВ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</si>
  <si>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</si>
  <si>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прибыль организаций, зачисляемый в федеральный бюджет</t>
  </si>
  <si>
    <t>Налог на прибыль организаций, зачисляемый в бюджеты субъектов Российской Федерации</t>
  </si>
  <si>
    <t>000 2 02 02003 00 0000 151</t>
  </si>
  <si>
    <t>000 2 02 02003 04 0000 151</t>
  </si>
  <si>
    <t>Субсидии бюджетам на реформирование муниципальных финансов</t>
  </si>
  <si>
    <t>Субсидии бюджетам городских округов на реформирование муниципальных финансов</t>
  </si>
  <si>
    <t>000 2 02 09000 00 0000 151</t>
  </si>
  <si>
    <t>000 2 02 09023 04 0000 151</t>
  </si>
  <si>
    <t>Прочие безвозмездные поступления от других бюджетов бюджетов бюджетной системы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</si>
  <si>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</si>
  <si>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</si>
  <si>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</si>
  <si>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000 2 02 03123 00 0000 151</t>
  </si>
  <si>
    <t>000 2 02 03123 04 0000 151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</si>
  <si>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</si>
  <si>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</si>
  <si>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000 2 07 04000 04 0000 180</t>
  </si>
  <si>
    <t>000 2 07 04010 04 0000 180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</si>
  <si>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</si>
  <si>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</si>
  <si>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безвозмездные поступления в бюджеты городских округов от бюджетов  субъектов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</si>
  <si>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</si>
  <si>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</si>
  <si>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</si>
  <si>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финансовых, налоговых и таможенных органов финансового (финансово-бюджетного) надзора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</si>
  <si>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</si>
  <si>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</si>
  <si>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</si>
  <si>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 xml:space="preserve">Другие вопросы в области культуры, кинематографии </t>
  </si>
  <si>
    <t>Здравоохранение</t>
  </si>
  <si>
    <t>0909</t>
  </si>
  <si>
    <t>Другие вопросы в области здравоохранения</t>
  </si>
  <si>
    <t>1101</t>
  </si>
  <si>
    <t>Физическая культура</t>
  </si>
  <si>
    <t>Массовый спорт</t>
  </si>
  <si>
    <t>1103</t>
  </si>
  <si>
    <t>Спорт высших достижений</t>
  </si>
  <si>
    <t>Другие вопросы в области физической культуры и спорта</t>
  </si>
  <si>
    <t>1300</t>
  </si>
  <si>
    <t>1301</t>
  </si>
  <si>
    <t>Обслуживание государственного внутреннего и муниципального долга</t>
  </si>
  <si>
    <t>000 1 11 08040 04 0000 120</t>
  </si>
  <si>
    <t>НАЛОГИ НА ТОВАРЫ (РАБОТЫ, УСЛУГИ), РЕАЛИЗУЕМЫЕ НА ТЕРРИТОРИИ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</si>
  <si>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</si>
  <si>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Налог, взимаемый в связи с применением патентной системы налогообложения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</si>
  <si>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</si>
  <si>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зачисляемых в бюджеты городских округов</t>
  </si>
  <si>
    <t>Налог, взимаемый в виде стоимости патента в связи с применением упрощенной системы налогообложения</t>
  </si>
  <si>
    <t>ДОХОДЫ ОТ ОКАЗАНИЯ ПЛАТНЫХ УСЛУГ (РАБОТ) И КОМПЕНСАЦИИ ЗАТРАТ ГОСУДАРСТВА</t>
  </si>
  <si>
    <t>Денежные взыскания (штрафы) за правонарушения в области дорожного движения</t>
  </si>
  <si>
    <t>Денежные взыскания(штрафы ) за нарушение законодательства Российской Федерации об электроэнергетике</t>
  </si>
  <si>
    <t xml:space="preserve">000 01 05 01 00 00 0000 500 </t>
  </si>
  <si>
    <t>Увеличение  остатков финансовых резервов бюджетов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</si>
  <si>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</si>
  <si>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</si>
  <si>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1105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</si>
  <si>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</si>
  <si>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государственных внебюджетных фондов</t>
  </si>
  <si>
    <t>Налог на имущество физических лиц</t>
  </si>
  <si>
    <t>Итого доходов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</si>
  <si>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</si>
  <si>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 мобилизуемый на территориях внутригородских муниципальных образований городов федерального значения Москвы и Санкт-Петербурга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</si>
  <si>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</si>
  <si>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</si>
  <si>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Акцизы</t>
  </si>
  <si>
    <t xml:space="preserve"> Акцизы на природный газ1</t>
  </si>
  <si>
    <t>Акцизы на нефть и стабильный газовый конденсат</t>
  </si>
  <si>
    <t>Акцизы на ювелирные изделия</t>
  </si>
  <si>
    <t>Платежи за пользование природными ресурсами</t>
  </si>
  <si>
    <t>Платежи за проведение поисковых и разведочных работ</t>
  </si>
  <si>
    <t>Платежи за проведение поисковых и разведочных работ, мобилизуемые на территориях внутригородских муниципальных образований городов федерального значения Москвы и Санкт-Петербурга</t>
  </si>
  <si>
    <t>Платежи за проведение поисковых и разведочных работ, мобилизуемые на территориях городских округов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</si>
  <si>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</si>
  <si>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</si>
  <si>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Платежи за проведение поисковых и разведочных работ, мобилизуемые на территориях муниципальных районов</t>
  </si>
  <si>
    <t>Платежи за добычу полезных ископаемых</t>
  </si>
  <si>
    <t>000  01  03  00  00  00  0000  700</t>
  </si>
  <si>
    <t>000  01  03  00  00  00  0000  800</t>
  </si>
  <si>
    <t>Доходы от сдачи в аренду имущества, составляющего государственную ( муниципальную) казну(за исключением земельных участков)</t>
  </si>
  <si>
    <t>Средства, получаемые от передачи имущества, находящегося в собственности городских округов(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</si>
  <si>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2025 Кодекса РФ об административных правонарушениях</t>
  </si>
  <si>
    <t>Денежные взыскания, налагаемые в возмещение ущерба, причиненного в результате незаконного или нецелевого использования  бюджетных средств</t>
  </si>
  <si>
    <t>Поступления  сумм в возмещение вреда, причиняемого автомобильным дорогам местного значения транспортными средствами, осуществляющими перевозки тяжеловесных  и (или) крупногабаритных грузов</t>
  </si>
  <si>
    <t>Субсидии бюджетам  на государственную поддержку малого и среднего предпринимательства, включая крестьянские фермерские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</si>
  <si>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фермерские хозяйства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</si>
  <si>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</si>
  <si>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Платежи за добычу общераспространенных полезных ископаемых</t>
  </si>
  <si>
    <t>Платежи за добычу общераспространенных полезных ископаемых, мобилизуемые на территориях внутригородских муниципальных образований городов федерального значения Москвы и Санкт-Петербурга</t>
  </si>
  <si>
    <t xml:space="preserve"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
</t>
  </si>
  <si>
    <t xml:space="preserve"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
</t>
  </si>
  <si>
    <t>Платежи за добычу общераспространенных полезных ископаемых, мобилизуемые на территориях городских округов</t>
  </si>
  <si>
    <t>Платежи за добычу общераспространенных полезных ископаемых, мобилизуемые на территориях муниципальных районов</t>
  </si>
  <si>
    <t>Платежи за добычу углеводородного сырья</t>
  </si>
  <si>
    <t>Платежи за добычу подземных вод</t>
  </si>
  <si>
    <t>000  1  01 01014  02  0000  110</t>
  </si>
  <si>
    <t>Налог на прибыль организаций для сельскохозяйственных производителей</t>
  </si>
  <si>
    <t>Платежи за добычу полезных ископаемых из уникальных месторождений и групп месторождений федерального значения</t>
  </si>
  <si>
    <t>Платежи за добычу других полезных ископаемых</t>
  </si>
  <si>
    <t>Платежи за пользование недрами в целях, не связанных с добычей полезных ископаемых</t>
  </si>
  <si>
    <t>Платежи за пользование недрами в целях, не связанных с добычей полезных ископаемых, мобилизуемые на территориях внутригородских муниципальных образований городов федерального значения Москвы и Санкт-Петербурга</t>
  </si>
  <si>
    <t>Платежи за пользование недрами в целях, не связанных с добычей полезных ископаемых, мобилизуемые на территориях городских округов</t>
  </si>
  <si>
    <t>Платежи за пользование недрами в целях, не связанных с добычей полезных ископаемых, мобилизуемые на территориях муниципальных районов</t>
  </si>
  <si>
    <t>Платежи за пользование недрами территориального моря Российской Федерации</t>
  </si>
  <si>
    <t>Платежи за пользование недрами континентального шельфа Российской Федерации</t>
  </si>
  <si>
    <t>Платежи за пользование недрами при выполнении соглашений о разделе продукции</t>
  </si>
  <si>
    <t>Разовые платежи (бонусы), регулярные платежи (роялти)</t>
  </si>
  <si>
    <t>000  1  16  43000  01  0000  140</t>
  </si>
  <si>
    <t>Ежегодные платежи за проведение поисковых и разведочных работ</t>
  </si>
  <si>
    <t>Платежи за пользование континентальным шельфом Российской Федерации</t>
  </si>
  <si>
    <t>Платежи за пользование минеральными ресурсами</t>
  </si>
  <si>
    <t>Плата за пользование живыми ресурсами</t>
  </si>
  <si>
    <t>Отчисления на воспроизводство минерально-сырьевой базы</t>
  </si>
  <si>
    <t>Отчисления на воспроизводство минерально-сырьевой базы, зачисляемые в федеральный бюджет</t>
  </si>
  <si>
    <t>992  01  02  00  00  04  0000  710</t>
  </si>
  <si>
    <t xml:space="preserve">992  01  02  00  00  04  0000  810 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</si>
  <si>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</si>
  <si>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</si>
  <si>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000 2 02 02004 00 0000 151</t>
  </si>
  <si>
    <t>000 2 02 02004 04 0000 151</t>
  </si>
  <si>
    <t>Субсидии бюджетам на развитие социальной и инженерной инфраструктуры муниципальных образований</t>
  </si>
  <si>
    <t>Субсидии бюджетам городских округов на развитие социальной и инженерной инфраструктуры муниципальных образований</t>
  </si>
  <si>
    <t>Субсидии бюджетам городских округов на реализацию федеральных целевых программ</t>
  </si>
  <si>
    <t>000 2 02 02078 00 0000 151</t>
  </si>
  <si>
    <t>000 2 02 02078 04 0000 151</t>
  </si>
  <si>
    <t>Субсидии бюджетам на бюджетные инвестиции для модернизации  объектов коммунальной инфраструктуры</t>
  </si>
  <si>
    <t>Денежные взыскания (штрафы) за нарушение законодательства Российской Федерации о промышленной безопасности</t>
  </si>
  <si>
    <t>Субсидии бюджетам городских округов на бюджетные инвестиции для модернизации объектов коммунальной инфраструктуры</t>
  </si>
  <si>
    <t>Платежи за пользование лесным фондом и лесами иных категорий в части минимальных ставок платы за древесину, отпускаемую на корню (по обязательствам, возникшим до 1 января 2005 года)</t>
  </si>
  <si>
    <t>Доходы от продажи товаров</t>
  </si>
  <si>
    <t>Доходы бюджетов городских округов от возврата бюджетными учреждениями остатков субсидий прошлых лет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</si>
  <si>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</si>
  <si>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Итого внутренних оборотов</t>
  </si>
  <si>
    <t>ПРОЧИЕ НЕНАЛОГОВЫЕ ДОХОДЫ</t>
  </si>
  <si>
    <t>Невыясненные поступления</t>
  </si>
  <si>
    <t>0703</t>
  </si>
  <si>
    <t>Начальное профессиональное образование</t>
  </si>
  <si>
    <t>0704</t>
  </si>
  <si>
    <t>Среднее профессиональное образование</t>
  </si>
  <si>
    <t>0705</t>
  </si>
  <si>
    <t>Переподготовка и повышение квалификации</t>
  </si>
  <si>
    <t>0706</t>
  </si>
  <si>
    <t>Высшее профессиональное образование</t>
  </si>
  <si>
    <t>0904</t>
  </si>
  <si>
    <t>1000</t>
  </si>
  <si>
    <t>БЕЗВОЗМЕЗДНЫЕ ПОСТУПЛЕНИЯ</t>
  </si>
  <si>
    <t>РАЗДЕЛ 2. Р А С Х О Д Ы</t>
  </si>
  <si>
    <t>0111</t>
  </si>
  <si>
    <t>Прикладные научные исследования в области национальной экономики</t>
  </si>
  <si>
    <t>ПЛАТЕЖИ ПРИ ПОЛЬЗОВАНИИ ПРИРОДНЫМИ РЕСУРСАМИ</t>
  </si>
  <si>
    <t>0102</t>
  </si>
  <si>
    <t>Государственная пошлина по делам, рассматриваемым в судах общей юрисдикции, мировыми судьями</t>
  </si>
  <si>
    <t>0202</t>
  </si>
  <si>
    <t>Мобилизационная и вневойсковая подготовка</t>
  </si>
  <si>
    <t>0203</t>
  </si>
  <si>
    <t>Мобилизационная подготовка экономики</t>
  </si>
  <si>
    <t>0107</t>
  </si>
  <si>
    <t>Обеспечение проведения выборов и референдумов</t>
  </si>
  <si>
    <t>0204</t>
  </si>
  <si>
    <t>000 2 02 01009 00 0000 151</t>
  </si>
  <si>
    <t>000 2 02 01009 04 0000 151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</si>
  <si>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</si>
  <si>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Дотации бюджетам городских округов на поощрение достижения наилучших показателей деятельности органов местного самоуправления</t>
  </si>
  <si>
    <t>000 2 02 02150 00 0000 151</t>
  </si>
  <si>
    <t>000  1  11  01040  04  0000  120</t>
  </si>
  <si>
    <t>000  1  16  21000  00  0000  140</t>
  </si>
  <si>
    <t>000  1  16  32000  00  0000  140</t>
  </si>
  <si>
    <t>000  1  16  33040  04  0000  140</t>
  </si>
  <si>
    <t>000  1  16  37030  04  0000  140</t>
  </si>
  <si>
    <t>000  1  16  41000  01  0000  140</t>
  </si>
  <si>
    <t>000  1  16  43000  04  0000  140</t>
  </si>
  <si>
    <t>000  1  16  45000  01  0000  140</t>
  </si>
  <si>
    <t>000  1  16  51000  02  0000  140</t>
  </si>
  <si>
    <t>000  2  02  00000  00  0000  000</t>
  </si>
  <si>
    <t>000  2  02  01000  00  0000  151</t>
  </si>
  <si>
    <t>000  2  02  01001  00  0000  151</t>
  </si>
  <si>
    <t>000  2  02  01001  04  0000  151</t>
  </si>
  <si>
    <t>000  2  02  02000  00  0000  151</t>
  </si>
  <si>
    <t>000  2  02  02051  00  0000  151</t>
  </si>
  <si>
    <t>000  2  02  02051  04  0000  151</t>
  </si>
  <si>
    <t>000  2  02  02077  00  0000  151</t>
  </si>
  <si>
    <t>000  2  02  02077  04  0000  151</t>
  </si>
  <si>
    <t>000  2  02  02088  00  0000  151</t>
  </si>
  <si>
    <t>000  2  02  02088  04  0000  151</t>
  </si>
  <si>
    <t>000  2  02  02088  04  0002  151</t>
  </si>
  <si>
    <t>000  2  02  02089  00  0000  151</t>
  </si>
  <si>
    <t>000  2  02  02089  04  0000  151</t>
  </si>
  <si>
    <t>000  2  02  02089  04  0002  151</t>
  </si>
  <si>
    <t>000  2  02  02999  00  0000  151</t>
  </si>
  <si>
    <t>000  2  02  02999  04  0000  151</t>
  </si>
  <si>
    <t>000  2  02  03000  00  0000  151</t>
  </si>
  <si>
    <t>000  2  02  03022  00  0000  151</t>
  </si>
  <si>
    <t>000  2  02  03022  04  0000  151</t>
  </si>
  <si>
    <t>000  2  02  03024  00  0000  151</t>
  </si>
  <si>
    <t>000  2  02  03024  04  0000  151</t>
  </si>
  <si>
    <t>000  2  02  03027  00  0000  151</t>
  </si>
  <si>
    <t>000  2  02  03027  04  0000  151</t>
  </si>
  <si>
    <t>000  2  02  03029  00  0000  151</t>
  </si>
  <si>
    <t>000  2  02  03029  04  0000  151</t>
  </si>
  <si>
    <t>000  2  02  03090  00  0000  151</t>
  </si>
  <si>
    <t>000  2  02  03090  04  0000  151</t>
  </si>
  <si>
    <t>000  2  02  03119  00  0000  151</t>
  </si>
  <si>
    <t>000  2  02  03119  04  0000  151</t>
  </si>
  <si>
    <t>000  2  02  04000  00  0000  151</t>
  </si>
  <si>
    <t>000  2  02  04999  00  0000  151</t>
  </si>
  <si>
    <t>000  2  02  04999  04  0000  151</t>
  </si>
  <si>
    <t>000  2  18  00000  00  0000  180</t>
  </si>
  <si>
    <t>000  2  18  04010  04  0000  180</t>
  </si>
  <si>
    <t>000  2  18  04030  04  0000  180</t>
  </si>
  <si>
    <t>000  2  19  00000  00  0000  000</t>
  </si>
  <si>
    <t>000  2  19  04000  04  0000  151</t>
  </si>
  <si>
    <t>000  8  50  00000  00  0000  000</t>
  </si>
  <si>
    <t>000  01  02  00  00  00  0000  700</t>
  </si>
  <si>
    <t>000  01  02  00  00  00  0000  800</t>
  </si>
  <si>
    <t>000  01  05  00  00  00  0000  500</t>
  </si>
  <si>
    <t>000  01  05  02  01  04  0000  510</t>
  </si>
  <si>
    <t>992  01  05  00  00  00  0000  600</t>
  </si>
  <si>
    <t>992  01  05  02  01  04  0000  610</t>
  </si>
  <si>
    <t>000  01  06  01  00  00  0000  000</t>
  </si>
  <si>
    <t>000  01  06  01  00  04  0000  630</t>
  </si>
  <si>
    <t>000  01  06  05  00  00  0000  000</t>
  </si>
  <si>
    <t>000  01  06  05  01  04  0000  640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</si>
  <si>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</si>
  <si>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</si>
  <si>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</si>
  <si>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</si>
  <si>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</si>
  <si>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000 2 02 02150 04 0000 151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</si>
  <si>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</si>
  <si>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субъектов Российской Федерации (межбюджетные субсидии)</t>
  </si>
  <si>
    <t>Субсидии бюджетам  на реализацию федеральных целевых программ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</si>
  <si>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</si>
  <si>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</si>
  <si>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992  01  03  01  00  04  0000  710</t>
  </si>
  <si>
    <t>Субсидии бюджетам городских округов на обеспечение мероприятий по капитальному ремонту многоквартирных домов  за счет средств, поступивших от государственной корпорации -  Фонда содействия реформированию жилищно-коммунального хозяйства</t>
  </si>
  <si>
    <t>Субсидии бюджетам городских округов на обеспечение мероприятий по 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</si>
  <si>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</si>
  <si>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</si>
  <si>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</si>
  <si>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Налог на доходы физических лиц</t>
  </si>
  <si>
    <t>Резервные фонды</t>
  </si>
  <si>
    <t>0114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</si>
  <si>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</si>
  <si>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</si>
  <si>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0200</t>
  </si>
  <si>
    <t>Национальная оборона</t>
  </si>
  <si>
    <t>0201</t>
  </si>
  <si>
    <t>Телевидение и радиовещание</t>
  </si>
  <si>
    <t>0804</t>
  </si>
  <si>
    <t>Периодическая печать и издательства</t>
  </si>
  <si>
    <t>0805</t>
  </si>
  <si>
    <t>Субсидии бюджетам на строительство, модернизацию, ремонт и содержание 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</si>
  <si>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 автомобильных дорог федерального значения)</t>
  </si>
  <si>
    <t>000  1  08  07170  01  0000  110</t>
  </si>
  <si>
    <t>000  1  08  07173  01  0000  110</t>
  </si>
  <si>
    <t>000 2 02 02009 00 0000 151</t>
  </si>
  <si>
    <t>000 2 02 02009 04 0000 151</t>
  </si>
  <si>
    <t>000  1  16  23000  00  0000  140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</si>
  <si>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</si>
  <si>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 в семье опекуна и приемной семье, а также вознаграждение, причитающееся приемному родителю</t>
  </si>
  <si>
    <t>Прикладные научные исследования в области культуры, кинематографии и  средств массовой информации</t>
  </si>
  <si>
    <t>0900</t>
  </si>
  <si>
    <t>0901</t>
  </si>
  <si>
    <t>0902</t>
  </si>
  <si>
    <t>БЕЗВОЗМЕЗДНЫЕ ПОСТУПЛЕНИЯ ОТ ПРЕДПРИНИМАТЕЛЬСКОЙ И ИНОЙ ПРИНОСЯЩЕЙ ДОХОД ДЕЯТЕЛЬНОСТИ</t>
  </si>
  <si>
    <t>Безвозмездные поступления от бюджетов бюджетной системы</t>
  </si>
  <si>
    <t>Прикладные научные исследования в области образования</t>
  </si>
  <si>
    <t>0408</t>
  </si>
  <si>
    <t>Транспорт</t>
  </si>
  <si>
    <t>0409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</si>
  <si>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</si>
  <si>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</si>
  <si>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</si>
  <si>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</si>
  <si>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</si>
  <si>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(тыс.руб.)</t>
  </si>
  <si>
    <t>Другие вопросы  в области национальной экономики</t>
  </si>
  <si>
    <t>0500</t>
  </si>
  <si>
    <t>консолидированный бюджет субъекта Российской Федерации  (ЗАТО)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</si>
  <si>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</si>
  <si>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ПРОДАЖИ МАТЕРИАЛЬНЫХ И НЕМАТЕРИАЛЬНЫХ АКТИВОВ</t>
  </si>
  <si>
    <t>Прикладные научные исследования в области социальной политики</t>
  </si>
  <si>
    <t>1006</t>
  </si>
  <si>
    <t>Другие вопросы  в области социальной политики</t>
  </si>
  <si>
    <t>1100</t>
  </si>
  <si>
    <t>Вооруженные Силы Российской Федерации</t>
  </si>
  <si>
    <t>0312</t>
  </si>
  <si>
    <t>Прикладные научные исследования в области национальной безопасности и правоохранительной деятельности</t>
  </si>
  <si>
    <t>0313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</si>
  <si>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</si>
  <si>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</si>
  <si>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</si>
  <si>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Приложение № 1</t>
  </si>
  <si>
    <t xml:space="preserve">к решению Пензенской </t>
  </si>
  <si>
    <t>городской Думы</t>
  </si>
  <si>
    <t>Земельный налог</t>
  </si>
  <si>
    <t>8</t>
  </si>
  <si>
    <t>местные бюджеты (ЗАТО)</t>
  </si>
  <si>
    <t>Национальная безопасность и правоохранительная деятельность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</si>
  <si>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</si>
  <si>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</si>
  <si>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организаций</t>
  </si>
  <si>
    <t>Охрана растительных и животных видов и среды их обитания</t>
  </si>
  <si>
    <t>0603</t>
  </si>
  <si>
    <t>Прикладные научные исследования в области охраны окружающей среды</t>
  </si>
  <si>
    <t>0604</t>
  </si>
  <si>
    <t>901  01  03  01  00  04  0000  710</t>
  </si>
  <si>
    <t>992  01  03  01  00  04 0000  800</t>
  </si>
  <si>
    <t>901 01  03  01  00  04  0000  810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</si>
  <si>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</si>
  <si>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</si>
  <si>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</si>
  <si>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</si>
  <si>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</si>
  <si>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</si>
  <si>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</si>
  <si>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</si>
  <si>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</si>
  <si>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000 2 02 04025 00 0000 151</t>
  </si>
  <si>
    <t>000 2 02 04025 04 0000 151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</si>
  <si>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</si>
  <si>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</si>
  <si>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000 2 02 02041 00 0000 151</t>
  </si>
  <si>
    <t>000 2 02 02041 04 0000 151</t>
  </si>
  <si>
    <t>000 2 02 02068 00 0000 151</t>
  </si>
  <si>
    <t>000 2 02 02088 04 0004 151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</si>
  <si>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в соответствии со статьей 227.1 Налогового Кодекса Российской Федерации 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</si>
  <si>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 городских округов
</t>
  </si>
  <si>
    <t>000 2 02 03002 00 0000 151</t>
  </si>
  <si>
    <t>000 2 02 03002 04 0000 151</t>
  </si>
  <si>
    <t>Субвенции бюджетам на осуществление полномочий по подготовке проведения статистических переписей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</si>
  <si>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</si>
  <si>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000 2 02 02068 04 0000 151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</si>
  <si>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</si>
  <si>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Субсидии бюджетам городских округов на комплектование книжных фондов библиотек муниципальных образований</t>
  </si>
  <si>
    <t>Прочие субсидии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</si>
  <si>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</si>
  <si>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</si>
  <si>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000 2 02 03021 00 0000 151</t>
  </si>
  <si>
    <t>Субвенции бюджетам муниципальных образований  на ежемесячное денежное вознаграждение за классное руководство</t>
  </si>
  <si>
    <t>000 2 02 03021 04 0000 151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</si>
  <si>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</si>
  <si>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</si>
  <si>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</si>
  <si>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</si>
  <si>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</si>
  <si>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</si>
  <si>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</si>
  <si>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 основную общеобразовательную программу дошкольного образования</t>
  </si>
  <si>
    <t>Иные межбюджетные трансферты</t>
  </si>
  <si>
    <t>000 2 02 04005 00 0000 151</t>
  </si>
  <si>
    <t>000 2 02 02080 00 0000 151</t>
  </si>
  <si>
    <t>000 2 02 02080 04 0000 151</t>
  </si>
  <si>
    <t>Субсидии бюджетам для обеспечения  земельных участков коммунальной инфраструктурой в целях жилищного строительства</t>
  </si>
  <si>
    <t>Субсидии бюджетам городских округов для обеспечения земельных участков коммунальной инфраструктурой в целях жилищного строительства</t>
  </si>
  <si>
    <t>000 2 02 04005 04 0000 151</t>
  </si>
  <si>
    <t xml:space="preserve">Получение кредитов от кредитных организаций в валюте Российской Федерации 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</si>
  <si>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</si>
  <si>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</si>
  <si>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 xml:space="preserve">Получение кредитов от кредитных организаций бюджетами городских округов в валюте Российской Федерации </t>
  </si>
  <si>
    <t>Погашение кредитов, предоставленных кредитными организациями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</si>
  <si>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</si>
  <si>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000 01 05 00 00 00 0000 000</t>
  </si>
  <si>
    <t>Лесные подати в части минимальных ставок платы за древесину, отпускаемую на корню (по обязательствам, возникшим до 1 января 2005 года)</t>
  </si>
  <si>
    <t>Изменение остатков средств на счетах по учету средств бюджета</t>
  </si>
  <si>
    <t>Уменьшение остатков бюджетов</t>
  </si>
  <si>
    <t>000 01 05 02 01 00 0000 610</t>
  </si>
  <si>
    <t>Уменьшение прочих остатков денежных средств бюджетов городских округов</t>
  </si>
  <si>
    <t>000 01 06 00 00 00 0000 000</t>
  </si>
  <si>
    <t>Средства от продажи акций и иных форм участия в капитале, находящихся в собственности городских округов</t>
  </si>
  <si>
    <t>Бюджетные кредиты, предоставленные внутри страны в валюте Российской Федерации</t>
  </si>
  <si>
    <t xml:space="preserve">Доходы от продажи земельных участков, находящихся в государственной и муниципальной собственности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</si>
  <si>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</si>
  <si>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Предоставление бюджетных кредитов внутри страны в валюте Российской Федерации</t>
  </si>
  <si>
    <t>000 01 06 05 01 04 0000 540</t>
  </si>
  <si>
    <t>Предоставление бюджетных кредитов юридическим лицами из бюджетов городских округов в валюте Российской Федерации</t>
  </si>
  <si>
    <t>Обеспечение пожарной безопасности</t>
  </si>
  <si>
    <t>0412</t>
  </si>
  <si>
    <t>Благоустройство</t>
  </si>
  <si>
    <t>0505</t>
  </si>
  <si>
    <t>Стационарная медицинская помощь</t>
  </si>
  <si>
    <t>Амбулаторная помощь</t>
  </si>
  <si>
    <t>Водное хозяйство</t>
  </si>
  <si>
    <t>Скорая медицинская помощь</t>
  </si>
  <si>
    <t>0905</t>
  </si>
  <si>
    <t>Санаторно-оздоровительная помощь</t>
  </si>
  <si>
    <t>Физическая культура и спорт</t>
  </si>
  <si>
    <t>Охрана семьи и детства</t>
  </si>
  <si>
    <t>000 2 02 02102 00 0000 151</t>
  </si>
  <si>
    <t>000 2 02 02102 04 0000 151</t>
  </si>
  <si>
    <t>Субсидии бюджетам на закупку автотранспортных средств и коммунальной техники</t>
  </si>
  <si>
    <t>Субсидии бюджетам городских округов на закупку автотранспортных средств и коммунальной техники</t>
  </si>
  <si>
    <t>РАЗДЕЛ 4.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</si>
  <si>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</si>
  <si>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</si>
  <si>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Арендная плата за пользование лесным фондом и лесами иных категорий в части минимальных ставок платы за древесину, отпускаемую на корню (по обязательствам, возникшим до 1 января 2005 года)</t>
  </si>
  <si>
    <t>Налоги на имущество</t>
  </si>
  <si>
    <t>Налог на имущество предприятий</t>
  </si>
  <si>
    <t>000 2 02 04081 00 0000 151</t>
  </si>
  <si>
    <t>000 2 02 04081 04 0000 151</t>
  </si>
  <si>
    <t>Налог с владельцев транспортных средств и налог на приобретение автотранспортных средств</t>
  </si>
  <si>
    <t>Налог на пользователей автомобильных дорог</t>
  </si>
  <si>
    <t>Налог с имущества, переходящего в порядке наследования или дарения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</si>
  <si>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</si>
  <si>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внутригородских муниципальных образований городов федерального значения Москвы и Санкт-Петербурга</t>
  </si>
  <si>
    <t>Прочие налоги и сборы</t>
  </si>
  <si>
    <t>Прочие налоги и сборы (по отмененным налогам и сборам субъектов Российской Федерации)</t>
  </si>
  <si>
    <t>Сбор на нужды образовательных учреждений, взимаемый с юридических лиц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</si>
  <si>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</si>
  <si>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</si>
  <si>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</t>
  </si>
  <si>
    <t>Прочие местные налоги и сборы, мобилизуемые на территориях городских округов</t>
  </si>
  <si>
    <t>000  1  09  01000  00  0000  110</t>
  </si>
  <si>
    <t>000  1  09  01010  03  0000  110</t>
  </si>
  <si>
    <t>000  1  09  01020  04  0000  110</t>
  </si>
  <si>
    <t>000  1  09  01030  05  0000  110</t>
  </si>
  <si>
    <t>000  1  09  02000  01  0000  110</t>
  </si>
  <si>
    <t>000  1  09  02010  01  0000  110</t>
  </si>
  <si>
    <t>000  1  09  02020  01  0000  110</t>
  </si>
  <si>
    <t>000  1  09  02030  02  0000  110</t>
  </si>
  <si>
    <t>000  1  09  03000  00  0000  110</t>
  </si>
  <si>
    <t>000  1  09  03010  00  0000  110</t>
  </si>
  <si>
    <t>000  1  09  03010  03  0000  110</t>
  </si>
  <si>
    <t>000  1  09  03010  04  0000  110</t>
  </si>
  <si>
    <t>000  1  09  03010  05  0000  110</t>
  </si>
  <si>
    <t>000  1  09  03020  00  0000  110</t>
  </si>
  <si>
    <t>000  1  09  03021  00  0000  110</t>
  </si>
  <si>
    <t>000  1  09  03021  03  0000  110</t>
  </si>
  <si>
    <t>000  1  09  03021  04  0000  110</t>
  </si>
  <si>
    <t>000  1  09  03021  05  0000  110</t>
  </si>
  <si>
    <t>000  1  09  03022  01  0000  110</t>
  </si>
  <si>
    <t>000  1  09  03023  01  0000  110</t>
  </si>
  <si>
    <t>000  1  09  03024  01  0000  110</t>
  </si>
  <si>
    <t>000  1  09  03025  01  0000  110</t>
  </si>
  <si>
    <t>000  1  09  03030  00  0000  110</t>
  </si>
  <si>
    <t>000  1  09  03030  03  0000  110</t>
  </si>
  <si>
    <t>% исполнения к годовым назначениям</t>
  </si>
  <si>
    <t>% исполнения к плану на отчетную дату</t>
  </si>
  <si>
    <t xml:space="preserve">бюджет субъекта Российс-кой Федерации </t>
  </si>
  <si>
    <t>консолидирован-ный бюджет (ЗАТО)</t>
  </si>
  <si>
    <t>000  1  09  03030  04  0000  110</t>
  </si>
  <si>
    <t>000  1  09  03030  05  0000  110</t>
  </si>
  <si>
    <t>Дотации бюджетам городских округов на выравнивание бюджетной обеспеченности</t>
  </si>
  <si>
    <t>Дотации на выравнивание бюджетной обеспеченности</t>
  </si>
  <si>
    <t>000  1  09  03040  01  0000  110</t>
  </si>
  <si>
    <t>000  1  09  03050  01  0000  110</t>
  </si>
  <si>
    <t>000  1  09  03060  01  0000  110</t>
  </si>
  <si>
    <t>000  1  09  03061  01  0000  110</t>
  </si>
  <si>
    <t>000  1  09  03062  01  0000  110</t>
  </si>
  <si>
    <t>000  1  09  03070  01  0000  110</t>
  </si>
  <si>
    <t>000  1  09  03071  01  0000  110</t>
  </si>
  <si>
    <t>000  1  09  03072  01  0000  110</t>
  </si>
  <si>
    <t>000  1  09  03080  01  0000  110</t>
  </si>
  <si>
    <t>000  1  09  03081  01  0000  110</t>
  </si>
  <si>
    <t>000  1  09  03082  02  0000  110</t>
  </si>
  <si>
    <t>000  1  09  03083  02  0000  110</t>
  </si>
  <si>
    <t>000  1  09  03090  01  0000  110</t>
  </si>
  <si>
    <t>000  1  09  03091  01  0000  110</t>
  </si>
  <si>
    <t>000  1  09  03092  01  0000  110</t>
  </si>
  <si>
    <t>000  1  09  04000  00  0000  110</t>
  </si>
  <si>
    <t>000  1  09  04010  02  0000  110</t>
  </si>
  <si>
    <t>000  1  09  04020  02  0000  110</t>
  </si>
  <si>
    <t>000  1  09  04030  01  0000  110</t>
  </si>
  <si>
    <t>000  1  09  04040  01  0000  110</t>
  </si>
  <si>
    <t>000  1  09  04050  00  0000  110</t>
  </si>
  <si>
    <t>000  1  09  04050  03  0000  110</t>
  </si>
  <si>
    <t>000  1  09  06000  02  0000  110</t>
  </si>
  <si>
    <t>000  1  09  06020  02  0000  110</t>
  </si>
  <si>
    <t>000  1  09  06030  02  0000  110</t>
  </si>
  <si>
    <t>000  1  09  07000  00  0000  110</t>
  </si>
  <si>
    <t>000  1  09  07030  04  0000  110</t>
  </si>
  <si>
    <t>000  1  09  07050  00  0000  110</t>
  </si>
  <si>
    <t>000  1  09  07050  04  0000  110</t>
  </si>
  <si>
    <t>Доходы, получаемые в виде арендной платы за земли после разграничения государственной собственности на  землю, а также средства от продажи права на   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</si>
  <si>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</si>
  <si>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</si>
  <si>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</si>
  <si>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</si>
  <si>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000  1  11  05020  00  0000  120</t>
  </si>
  <si>
    <t>000  1  11  05024  04  0000  120</t>
  </si>
  <si>
    <t>0903</t>
  </si>
  <si>
    <t>Медицинская помощь в дневных стационарах всех типов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</si>
  <si>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</si>
  <si>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</si>
  <si>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</si>
  <si>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</si>
  <si>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ГОСУДАРСТВЕННАЯ ПОШЛИНА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</si>
  <si>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</si>
  <si>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000 2 02 02204 00 0000 151</t>
  </si>
  <si>
    <t>000 2 02 02204 04 0000 151</t>
  </si>
  <si>
    <t>Субсидии бюджетам на модернизацию региональных систем дошкольного образования</t>
  </si>
  <si>
    <t>Субсидии бюджетам  городских округов на модернизацию региональных систем дошкольного образования</t>
  </si>
  <si>
    <t xml:space="preserve"> Государственная пошлина за выдачу и обмен паспорта гражданина Российской Федерации 323</t>
  </si>
  <si>
    <t>0405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</si>
  <si>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</si>
  <si>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</si>
  <si>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Сельское хозяйство и рыболовство</t>
  </si>
  <si>
    <t>Дорожное хозяйство (дорожные фонды)</t>
  </si>
  <si>
    <t>Государственная пошлина за выдачу разрешения на установку рекламной конструкции</t>
  </si>
  <si>
    <t>Проценты, полученные от предоставления бюджетных кредитов внутри страны за счет средств бюджетов городских округов</t>
  </si>
  <si>
    <t>Отчет об исполнении бюджета города Пензы на 1 октября 2015 года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</si>
  <si>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</si>
  <si>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</si>
  <si>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</si>
  <si>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</si>
  <si>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</si>
  <si>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000 2 02 03026 00 0000 151</t>
  </si>
  <si>
    <t>000 2 02 03026 04 0000 151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</si>
  <si>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</si>
  <si>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</si>
  <si>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000 2 02 02141 00 0000 151</t>
  </si>
  <si>
    <t>000 2 02 02141 04 0000 151</t>
  </si>
  <si>
    <t>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</si>
  <si>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</si>
  <si>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Доходы от продажи квартир</t>
  </si>
  <si>
    <t>Доходы от продажи квартир, находящихся в собственности городских округов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</si>
  <si>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</si>
  <si>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000  1  14  06000  00  0000  430</t>
  </si>
  <si>
    <t>Субвенции бюджетам муниципальных образований 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</si>
  <si>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</si>
  <si>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</si>
  <si>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</si>
  <si>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</si>
  <si>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000 1 01 02020 01 0000 110</t>
  </si>
  <si>
    <t>000 1 01 02030 01 0000 110</t>
  </si>
  <si>
    <t>000 1 01 02040 01 0000 110</t>
  </si>
  <si>
    <t>000  1  05  01010  01  0000  110</t>
  </si>
  <si>
    <t>000  1  05  01020  01  0000  110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</si>
  <si>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</si>
  <si>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городов федерального значения Москвы и Санкт-Петербурга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</si>
  <si>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</si>
  <si>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000 2 02 03008 00 0000 151</t>
  </si>
  <si>
    <t>000 2 02 03008 04 0000 151</t>
  </si>
  <si>
    <t>000 2 02 03013 00 0000 151</t>
  </si>
  <si>
    <t>000 2 02 03013 04 0000 151</t>
  </si>
  <si>
    <t>Субвенции бюджетам городских округов на обеспечение мер социальной поддержки ветеранов труда и тружеников тыла</t>
  </si>
  <si>
    <t>Субвенции бюджетам городских округов на выплату ежемесячного пособия на ребенка</t>
  </si>
  <si>
    <t>Субвенции бюджетам городских округов на обеспечение мер социальной поддержки реабилитированных лиц, признанных пострадавшими от политических репрессий</t>
  </si>
  <si>
    <t>Субвенции бюджетам муниципальных образований на обеспечение мер социальной поддержки ветеранов труда и тружеников тыла</t>
  </si>
  <si>
    <t>Субвенции бюджетам муниципальных образований на выплату ежемесячного пособия на ребенка</t>
  </si>
  <si>
    <t>000 2 02 03009 04 0000 151</t>
  </si>
  <si>
    <t>000 2 02 03009 00 0000 151</t>
  </si>
  <si>
    <t>Субвенции бюджетам муниципальных образований на обеспечение мер социальной поддержки реабилитированных лиц, признанных пострадавшими от политических репрессий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</si>
  <si>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</si>
  <si>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</si>
  <si>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</si>
  <si>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</si>
  <si>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000 1 16 23000 00 0000 140</t>
  </si>
  <si>
    <t>Доходы от возмещения ущерба при возникновении страховых случаев</t>
  </si>
  <si>
    <t>Получение бюджетных кредитов от других бюджетов бюджетной системы бюджетами городских округов в валюте Российской Федерации</t>
  </si>
  <si>
    <t>Погашение бюджетных кредитов полученных от других бюджетов бюджетной системы  в валюте Российской Федерации</t>
  </si>
  <si>
    <t>Погашение бюджетами городских округов кредитов полученных от других бюджетов бюджетной системы  в валюте Российской Федерации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</si>
  <si>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</si>
  <si>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</si>
  <si>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</si>
  <si>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</si>
  <si>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</si>
  <si>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</si>
  <si>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об особо охраняемых природных территориях</t>
  </si>
  <si>
    <t>О.В. Завьялкина</t>
  </si>
  <si>
    <t>Денежные взыскания (штрафы) за нарушение законодательства об охране и использовании животного мира</t>
  </si>
  <si>
    <t>Земельный налог с организаций</t>
  </si>
  <si>
    <t>000  1  06  06030 00  0000  110</t>
  </si>
  <si>
    <t>000  1  06  06040  00  0000  110</t>
  </si>
  <si>
    <t>Земельный налог с физических лиц</t>
  </si>
  <si>
    <t>000 1 11105070 00 0000 120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</si>
  <si>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</si>
  <si>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</si>
  <si>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</si>
  <si>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лесного законодательства</t>
  </si>
  <si>
    <t>000 2 02 02137 00 0000 151</t>
  </si>
  <si>
    <t>000 2 02 02137 04 0000 151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</si>
  <si>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</si>
  <si>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</si>
  <si>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>Денежные взыскания (штрафы) за нарушение водного законодательства</t>
  </si>
  <si>
    <t xml:space="preserve">Денежные взыскания (штрафы) за нарушение водного законодательства, установленное на водных объектах, находящихся в собственности городских округов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</si>
  <si>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</si>
  <si>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о государственном контроле за осуществлением международных автомобильных перевозок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</si>
  <si>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</si>
  <si>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</si>
  <si>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</si>
  <si>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Доходы бюджетов городских округов от возврата остатков субсидий и субвенций прошлых лет</t>
  </si>
  <si>
    <t>Доходы бюджетов городских округов от возврата остатков субсидий и субвенций прошлых лет небюджетными организациями</t>
  </si>
  <si>
    <t>Доходы бюджетов городских округов от возврата остатков субсидий и субвенций прошлых лет из бюджетов государственных внебюджетных фондов</t>
  </si>
  <si>
    <t>Возврат остатков субсидий и субвенций из бюджетов городских округов</t>
  </si>
  <si>
    <t>ДОХОДЫ ОТ ПРЕДПРИНИМАТЕЛЬСКОЙ И ИНОЙ ПРИНОСЯЩЕЙ ДОХОД ДЕЯТЕЛЬНОСТИ</t>
  </si>
  <si>
    <t>Доходы от продажи услуг, оказываемых учреждениями, находящимися в ведении органов местного самоуправления городских округов</t>
  </si>
  <si>
    <t>Доходы от продажи товаров, осуществляемой учреждениями, находящимися в ведении органов местного самоуправления городских округов</t>
  </si>
  <si>
    <t>Безвозмездные поступления от бюджетов бюджетной системы учреждениям, находящимся в ведении органов местного самоуправления городских округов</t>
  </si>
  <si>
    <t>Прочие безвозмездные поступления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</si>
  <si>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</si>
  <si>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9600</t>
  </si>
  <si>
    <t>9700</t>
  </si>
  <si>
    <t>9800</t>
  </si>
  <si>
    <t>от ____________ № ________</t>
  </si>
  <si>
    <t>000 2 07 04050 04 0000 180</t>
  </si>
  <si>
    <t>Прочие безвозмездные поступления в бюджеты городских округов</t>
  </si>
  <si>
    <t xml:space="preserve">Бюджеты, принятые законодательными (представительными) органами государственной власти и органами местного самоуправления, c учетом внесенных изменений в установленном порядке </t>
  </si>
  <si>
    <t>Денежные взыскания (штрафы) за нарушение законодательства о налогах и сборах</t>
  </si>
  <si>
    <t>НАЛОГИ НА СОВОКУПНЫЙ ДОХОД</t>
  </si>
  <si>
    <t>НАЛОГИ НА ИМУЩЕСТВО</t>
  </si>
  <si>
    <t>АДМИНИСТРАТИВНЫЕ ПЛАТЕЖИ И СБОРЫ</t>
  </si>
  <si>
    <t>Прикладные научные исследования в области национальной обороны</t>
  </si>
  <si>
    <t>0208</t>
  </si>
  <si>
    <t>Другие вопросы в области национальной обороны</t>
  </si>
  <si>
    <t>0300</t>
  </si>
  <si>
    <t>Код по бюджетной классификации</t>
  </si>
  <si>
    <t>Налог на прибыль организаций</t>
  </si>
  <si>
    <t>0100</t>
  </si>
  <si>
    <t>Общегосударственные вопросы</t>
  </si>
  <si>
    <t>0707</t>
  </si>
  <si>
    <t>Молодежная политика и оздоровление детей</t>
  </si>
  <si>
    <t>0406</t>
  </si>
  <si>
    <t>0407</t>
  </si>
  <si>
    <t>Лесное хозяйство</t>
  </si>
  <si>
    <t>Кредиты кредитных организаций в валюте Российской Федерации</t>
  </si>
  <si>
    <t>РЫНОЧНЫЕ ПРОДАЖИ ТОВАРОВ И УСЛУГ</t>
  </si>
  <si>
    <t>0105</t>
  </si>
  <si>
    <t xml:space="preserve">Судебная система </t>
  </si>
  <si>
    <t>0106</t>
  </si>
  <si>
    <t>ДОХОДЫ ОТ ИСПОЛЬЗОВАНИЯ ИМУЩЕСТВА, НАХОДЯЩЕГОСЯ В ГОСУДАРСТВЕННОЙ И МУНИЦИПАЛЬНОЙ СОБСТВЕННОСТИ</t>
  </si>
  <si>
    <t>ЗАДОЛЖЕННОСТЬ И ПЕРЕРАСЧЕТЫ ПО ОТМЕНЕННЫМ НАЛОГАМ, СБОРАМ И ИНЫМ ОБЯЗАТЕЛЬНЫМ ПЛАТЕЖАМ</t>
  </si>
  <si>
    <t>Прочие поступления от денежных взысканий (штрафов) и иных сумм в возмещение ущерба</t>
  </si>
  <si>
    <t>0801</t>
  </si>
  <si>
    <t xml:space="preserve">Культура </t>
  </si>
  <si>
    <t>0802</t>
  </si>
  <si>
    <t>0803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</si>
  <si>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</si>
  <si>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</si>
  <si>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</si>
  <si>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</si>
  <si>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</si>
  <si>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</si>
  <si>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 xml:space="preserve">Другие вопросы  в области жилищно-коммунального хозяйства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</si>
  <si>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</si>
  <si>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</si>
  <si>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</si>
  <si>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</si>
  <si>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000  1  11  05012  04  0000  120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</si>
  <si>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</si>
  <si>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000  1  13  01994  04  0000  130</t>
  </si>
  <si>
    <t xml:space="preserve">Прочие доходы от оказания платных услуг(работ) получателями средств бюджетов городских округов </t>
  </si>
  <si>
    <t>Доходы от реализации имущества, находящегося в государственной и муниципальной собственности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</si>
  <si>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</si>
  <si>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000  1  16  25000  00  0000  140</t>
  </si>
  <si>
    <t>000 2 07 00000 00 0000 180</t>
  </si>
  <si>
    <t xml:space="preserve">Прочие безвозмездные поступления </t>
  </si>
  <si>
    <t xml:space="preserve">Прочие безвозмездные поступления в бюджеты городских округов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</si>
  <si>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</si>
  <si>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0600</t>
  </si>
  <si>
    <t>Охрана окружающей среды</t>
  </si>
  <si>
    <t>0601</t>
  </si>
  <si>
    <t>000 2 02 02074 00 0000 151</t>
  </si>
  <si>
    <t>000 2 02 02074 04 0000 151</t>
  </si>
  <si>
    <t>Субсидии бюджетам  на совершенствование организации питания  учащихся в общеобразовательных учреждениях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</si>
  <si>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</si>
  <si>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000 2 02 03055 00 0000 151</t>
  </si>
  <si>
    <t>000 2 02 03055 04 0000 151</t>
  </si>
  <si>
    <t>Субвенции бюджетам на 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</si>
  <si>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Субсидии бюджетам на внедрение инновационных образовательных программ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</si>
  <si>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</si>
  <si>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</si>
  <si>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Сбор и удаление отходов и очистка сточных вод</t>
  </si>
  <si>
    <t>0602</t>
  </si>
  <si>
    <t>НАЛОГИ НА ПРИБЫЛЬ, ДОХОДЫ</t>
  </si>
  <si>
    <t>000  1  00  00000  00  0000  000</t>
  </si>
  <si>
    <t>000  1  01  00000  00  0000  000</t>
  </si>
  <si>
    <t>000  1  01  01000  00  0000  110</t>
  </si>
  <si>
    <t>000  1  01  01010  00  0000  110</t>
  </si>
  <si>
    <t>000  1  01  01011  01  0000  110</t>
  </si>
  <si>
    <t>000  1  01  01012  02  0000  110</t>
  </si>
  <si>
    <t>000  1  01  02000  01  0000  110</t>
  </si>
  <si>
    <t>000  1  03  00000  00  0000  000</t>
  </si>
  <si>
    <t>000  1  05  00000  00  0000  000</t>
  </si>
  <si>
    <t>000  1  05  01000  00  0000  110</t>
  </si>
  <si>
    <t>000  1  05  01030  01  0000  110</t>
  </si>
  <si>
    <t>000  1  05  02000  02  0000  110</t>
  </si>
  <si>
    <t>000  1  05  03000  01  0000  110</t>
  </si>
  <si>
    <t>000  1  06  00000  00  0000  000</t>
  </si>
  <si>
    <t>000  1  06  01000  00  0000  110</t>
  </si>
  <si>
    <t>000  1  06  02000  02  0000  110</t>
  </si>
  <si>
    <t>000  1  06  02010  02  0000  110</t>
  </si>
  <si>
    <t>000  1  06  02020  02  0000  110</t>
  </si>
  <si>
    <t>000  1  06  06000  00  0000  110</t>
  </si>
  <si>
    <t>000  1  06  06010  00  0000  110</t>
  </si>
  <si>
    <t>000  1  06  06020  00  0000  110</t>
  </si>
  <si>
    <t>000  1  08  00000  00  0000  000</t>
  </si>
  <si>
    <t>000  1  08  03000  01  0000  110</t>
  </si>
  <si>
    <t>182  1  08  03010  01  0000  110</t>
  </si>
  <si>
    <t>000  1  08  07000  01  0000  110</t>
  </si>
  <si>
    <t>000  1  08  07100  01  0000  110</t>
  </si>
  <si>
    <t>000  1  08  07150  01  0000  110</t>
  </si>
  <si>
    <t>000  1  09  00000  00  0000  000</t>
  </si>
  <si>
    <t>000  1  11  00000  00  0000  000</t>
  </si>
  <si>
    <t>000  1  11  03040  04  0000  120</t>
  </si>
  <si>
    <t>000  1  11  05000  00  0000  120</t>
  </si>
  <si>
    <t>000  1  11  05034  04  0000  120</t>
  </si>
  <si>
    <t>000  1  11  07000  00  0000  120</t>
  </si>
  <si>
    <t>000  1  11  07014  04  0000  120</t>
  </si>
  <si>
    <t>000  1  12  00000  00  0000  000</t>
  </si>
  <si>
    <t xml:space="preserve">бюджет субъекта Российс-кой Федера-ции </t>
  </si>
  <si>
    <t>000  1  12  01000  01  0000  120</t>
  </si>
  <si>
    <t>000 1 05 01050 01 0000 110</t>
  </si>
  <si>
    <t>Минимальный налог, зачисляемый в бюджеты субъектов Российской Федерации</t>
  </si>
  <si>
    <t>000 2 02 02116 00 0000 151</t>
  </si>
  <si>
    <t>000 2 02 02116 04 0000 151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</si>
  <si>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</si>
  <si>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</si>
  <si>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</si>
  <si>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</si>
  <si>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000  1  13  00000  00  0000  000</t>
  </si>
  <si>
    <t>000  1  13  03000  00  0000  130</t>
  </si>
  <si>
    <t>000  1  14  00000  00  0000  000</t>
  </si>
  <si>
    <t>000  1  14  01000  00  0000  410</t>
  </si>
  <si>
    <t>000  1  14  01040  04  0000  410</t>
  </si>
  <si>
    <t>000  1  14  02000  00  0000  000</t>
  </si>
  <si>
    <t>000  1  14  02030  04  0000  410</t>
  </si>
  <si>
    <t>000  1  14  02033  04  0000  410</t>
  </si>
  <si>
    <t>000  1  14  06010  00  0000  420</t>
  </si>
  <si>
    <t>000  1  14  06011  02  0000  420</t>
  </si>
  <si>
    <t>000  1  14  06012  04  0000  420</t>
  </si>
  <si>
    <t>000  1  15  00000  00  0000  000</t>
  </si>
  <si>
    <t>000  1  15  02040  04  0000  140</t>
  </si>
  <si>
    <t>000  1  16  00000  00  0000  000</t>
  </si>
  <si>
    <t>000  1  16  03000  00  0000  140</t>
  </si>
  <si>
    <t>000  1  16  03010  01  0000  140</t>
  </si>
  <si>
    <t>000  1  16  03020  02  0000  140</t>
  </si>
  <si>
    <t>000  1  16  03030  01  0000  140</t>
  </si>
  <si>
    <t>000  1  16  06000  01  0000  140</t>
  </si>
  <si>
    <t>000  1  16  07000  01  0000  140</t>
  </si>
  <si>
    <t>000  1  16  08000  01  0000  140</t>
  </si>
  <si>
    <t>000  1  16  25010  01  0000  140</t>
  </si>
  <si>
    <t>000  1  16  25020  01  0000  140</t>
  </si>
  <si>
    <t>000  1  16  25030  01  0000  140</t>
  </si>
  <si>
    <t>000  1  16  25040  01  0000  140</t>
  </si>
  <si>
    <t>000  1  16  25050  01  0000  140</t>
  </si>
  <si>
    <t>000  1  16  25060  01  0000  140</t>
  </si>
  <si>
    <t>000  1  16  25070  01  0000  140</t>
  </si>
  <si>
    <t>000  1  16  25073  04  0000  140</t>
  </si>
  <si>
    <t>000  1  16  25080  01  0000  140</t>
  </si>
  <si>
    <t>000  1  16  25083  04  0000  140</t>
  </si>
  <si>
    <t>000  1  16  28000  01  0000  140</t>
  </si>
  <si>
    <t>000  1  16  29000  01  0000  140</t>
  </si>
  <si>
    <t>000  1  16  30000  01  0000  140</t>
  </si>
  <si>
    <t>000  1  16  90000  00  0000  140</t>
  </si>
  <si>
    <t>000  1  16  90040  04  0000  140</t>
  </si>
  <si>
    <t>000  1  17  00000  00  0000  000</t>
  </si>
  <si>
    <t>000  1  17  01000  00  0000  180</t>
  </si>
  <si>
    <t>000  1  17  01040  04  0000  180</t>
  </si>
  <si>
    <t>000  1  17  05000  00  0000  180</t>
  </si>
  <si>
    <t>000  1  17  05040  04  0000  180</t>
  </si>
  <si>
    <t>000  1  18  00000  00  0000  000</t>
  </si>
  <si>
    <t>000  1  18  04000  04  0000  000</t>
  </si>
  <si>
    <t>000  1  18  04010  04  0000  180</t>
  </si>
  <si>
    <t>000  1  18  04020  04  0000  151</t>
  </si>
  <si>
    <t>000 2 02 01003 00 0000 151</t>
  </si>
  <si>
    <t>000 2 02 01003 04 0000 151</t>
  </si>
  <si>
    <t>Дотации бюджетам на поддержку мер по обеспечению сбалансированности бюджетов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</si>
</sst>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#,##0.0"/>
    <numFmt numFmtId="170" formatCode="0.0000000"/>
    <numFmt numFmtId="171" formatCode="_-* #,##0.00&quot; &quot;_-;\-* #,##0.00&quot; &quot;_-;_-* &quot;-&quot;??&quot; &quot;_-;_-@_-"/>
    <numFmt numFmtId="172" formatCode="_-* #,##0&quot; &quot;_-;\-* #,##0&quot; &quot;_-;_-* &quot;-&quot;&quot; &quot;_-;_-@_-"/>
    <numFmt numFmtId="173" formatCode="_-* #,##0.00_ _-;\-* #,##0.00_ _-;_-* &quot;-&quot;??_ _-;_-@_-"/>
    <numFmt numFmtId="174" formatCode="_-* #,##0_ _-;\-* #,##0_ _-;_-* &quot;-&quot;_ _-;_-@_-"/>
    <numFmt numFmtId="175" formatCode="\2\6"/>
    <numFmt numFmtId="176" formatCode="0.0%"/>
    <numFmt numFmtId="177" formatCode="#,##0.00000"/>
    <numFmt numFmtId="178" formatCode="#,##0.000000"/>
  </numFmts>
  <fonts count="3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9.5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0" fillId="0" borderId="10" xfId="0" applyFont="1" applyFill="1" applyBorder="1" applyAlignment="1">
      <alignment wrapText="1"/>
    </xf>
    <xf numFmtId="167" fontId="10" fillId="0" borderId="10" xfId="0" applyNumberFormat="1" applyFont="1" applyFill="1" applyBorder="1" applyAlignment="1">
      <alignment horizontal="right" vertical="top" wrapText="1"/>
    </xf>
    <xf numFmtId="167" fontId="6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Fill="1" applyBorder="1" applyAlignment="1">
      <alignment horizontal="right" vertical="top" wrapText="1"/>
    </xf>
    <xf numFmtId="0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horizontal="right" vertical="top" wrapText="1"/>
    </xf>
    <xf numFmtId="164" fontId="10" fillId="0" borderId="10" xfId="0" applyNumberFormat="1" applyFont="1" applyFill="1" applyBorder="1" applyAlignment="1">
      <alignment horizontal="right" vertical="top" wrapText="1"/>
    </xf>
    <xf numFmtId="164" fontId="6" fillId="0" borderId="14" xfId="0" applyNumberFormat="1" applyFont="1" applyFill="1" applyBorder="1" applyAlignment="1">
      <alignment horizontal="left" vertical="top" wrapText="1"/>
    </xf>
    <xf numFmtId="164" fontId="10" fillId="0" borderId="10" xfId="0" applyNumberFormat="1" applyFont="1" applyFill="1" applyBorder="1" applyAlignment="1">
      <alignment horizontal="right" vertical="top" wrapText="1"/>
    </xf>
    <xf numFmtId="164" fontId="6" fillId="0" borderId="10" xfId="0" applyNumberFormat="1" applyFont="1" applyFill="1" applyBorder="1" applyAlignment="1">
      <alignment horizontal="right" vertical="top" wrapText="1"/>
    </xf>
    <xf numFmtId="164" fontId="10" fillId="0" borderId="10" xfId="0" applyNumberFormat="1" applyFont="1" applyFill="1" applyBorder="1" applyAlignment="1">
      <alignment horizontal="right" vertical="top"/>
    </xf>
    <xf numFmtId="164" fontId="6" fillId="0" borderId="10" xfId="0" applyNumberFormat="1" applyFont="1" applyFill="1" applyBorder="1" applyAlignment="1">
      <alignment horizontal="right" vertical="top"/>
    </xf>
    <xf numFmtId="164" fontId="15" fillId="0" borderId="10" xfId="0" applyNumberFormat="1" applyFont="1" applyFill="1" applyBorder="1" applyAlignment="1">
      <alignment horizontal="right" vertical="top" wrapText="1"/>
    </xf>
    <xf numFmtId="0" fontId="10" fillId="0" borderId="14" xfId="0" applyNumberFormat="1" applyFont="1" applyFill="1" applyBorder="1" applyAlignment="1">
      <alignment horizontal="right" vertical="top" wrapText="1"/>
    </xf>
    <xf numFmtId="0" fontId="6" fillId="0" borderId="15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Fill="1" applyBorder="1" applyAlignment="1">
      <alignment horizontal="right" vertical="top" wrapText="1"/>
    </xf>
    <xf numFmtId="167" fontId="10" fillId="0" borderId="16" xfId="0" applyNumberFormat="1" applyFont="1" applyFill="1" applyBorder="1" applyAlignment="1">
      <alignment horizontal="right" vertical="top"/>
    </xf>
    <xf numFmtId="167" fontId="6" fillId="0" borderId="16" xfId="0" applyNumberFormat="1" applyFont="1" applyFill="1" applyBorder="1" applyAlignment="1">
      <alignment horizontal="right" vertical="top"/>
    </xf>
    <xf numFmtId="167" fontId="6" fillId="0" borderId="10" xfId="0" applyNumberFormat="1" applyFont="1" applyFill="1" applyBorder="1" applyAlignment="1">
      <alignment horizontal="right" vertical="top" wrapText="1"/>
    </xf>
    <xf numFmtId="167" fontId="10" fillId="0" borderId="1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10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 vertical="top"/>
    </xf>
    <xf numFmtId="49" fontId="2" fillId="0" borderId="0" xfId="0" applyNumberFormat="1" applyFont="1" applyFill="1" applyBorder="1" applyAlignment="1">
      <alignment horizontal="center" vertical="top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right" vertical="top" wrapText="1"/>
    </xf>
    <xf numFmtId="0" fontId="2" fillId="0" borderId="16" xfId="0" applyNumberFormat="1" applyFont="1" applyFill="1" applyBorder="1" applyAlignment="1">
      <alignment horizontal="right" vertical="top"/>
    </xf>
    <xf numFmtId="49" fontId="7" fillId="0" borderId="15" xfId="0" applyNumberFormat="1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164" fontId="6" fillId="0" borderId="15" xfId="0" applyNumberFormat="1" applyFont="1" applyFill="1" applyBorder="1" applyAlignment="1">
      <alignment horizontal="right" vertical="top"/>
    </xf>
    <xf numFmtId="167" fontId="6" fillId="0" borderId="16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vertical="center"/>
    </xf>
    <xf numFmtId="49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 quotePrefix="1">
      <alignment vertical="top" wrapText="1"/>
    </xf>
    <xf numFmtId="0" fontId="10" fillId="0" borderId="10" xfId="0" applyNumberFormat="1" applyFont="1" applyFill="1" applyBorder="1" applyAlignment="1">
      <alignment horizontal="right" vertical="top"/>
    </xf>
    <xf numFmtId="0" fontId="10" fillId="0" borderId="10" xfId="0" applyFont="1" applyFill="1" applyBorder="1" applyAlignment="1" quotePrefix="1">
      <alignment vertical="top" wrapText="1"/>
    </xf>
    <xf numFmtId="0" fontId="6" fillId="0" borderId="10" xfId="0" applyFont="1" applyFill="1" applyBorder="1" applyAlignment="1" quotePrefix="1">
      <alignment vertical="top" wrapText="1"/>
    </xf>
    <xf numFmtId="0" fontId="10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right" vertical="top"/>
    </xf>
    <xf numFmtId="0" fontId="6" fillId="0" borderId="10" xfId="0" applyNumberFormat="1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164" fontId="10" fillId="0" borderId="10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vertical="top" wrapText="1"/>
    </xf>
    <xf numFmtId="0" fontId="10" fillId="0" borderId="10" xfId="0" applyNumberFormat="1" applyFont="1" applyFill="1" applyBorder="1" applyAlignment="1" quotePrefix="1">
      <alignment vertical="top" wrapText="1"/>
    </xf>
    <xf numFmtId="0" fontId="10" fillId="0" borderId="10" xfId="0" applyFont="1" applyFill="1" applyBorder="1" applyAlignment="1" quotePrefix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2" fillId="0" borderId="10" xfId="0" applyNumberFormat="1" applyFont="1" applyFill="1" applyBorder="1" applyAlignment="1" quotePrefix="1">
      <alignment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 quotePrefix="1">
      <alignment vertical="top" wrapText="1"/>
    </xf>
    <xf numFmtId="0" fontId="6" fillId="0" borderId="10" xfId="0" applyNumberFormat="1" applyFont="1" applyFill="1" applyBorder="1" applyAlignment="1">
      <alignment horizontal="right" vertical="top"/>
    </xf>
    <xf numFmtId="0" fontId="6" fillId="0" borderId="10" xfId="0" applyNumberFormat="1" applyFont="1" applyFill="1" applyBorder="1" applyAlignment="1">
      <alignment horizontal="right" vertical="top" wrapText="1"/>
    </xf>
    <xf numFmtId="164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vertical="top" wrapText="1"/>
    </xf>
    <xf numFmtId="167" fontId="10" fillId="0" borderId="16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left" vertical="top"/>
    </xf>
    <xf numFmtId="0" fontId="10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0" fontId="6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10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left" vertical="top" wrapText="1"/>
    </xf>
    <xf numFmtId="164" fontId="10" fillId="0" borderId="14" xfId="0" applyNumberFormat="1" applyFont="1" applyFill="1" applyBorder="1" applyAlignment="1">
      <alignment horizontal="center" vertical="top" wrapText="1"/>
    </xf>
    <xf numFmtId="164" fontId="10" fillId="0" borderId="14" xfId="0" applyNumberFormat="1" applyFont="1" applyFill="1" applyBorder="1" applyAlignment="1">
      <alignment vertical="top" wrapText="1"/>
    </xf>
    <xf numFmtId="0" fontId="10" fillId="0" borderId="14" xfId="0" applyNumberFormat="1" applyFont="1" applyFill="1" applyBorder="1" applyAlignment="1">
      <alignment horizontal="right" vertical="top"/>
    </xf>
    <xf numFmtId="49" fontId="2" fillId="0" borderId="15" xfId="0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164" fontId="6" fillId="0" borderId="15" xfId="0" applyNumberFormat="1" applyFont="1" applyFill="1" applyBorder="1" applyAlignment="1">
      <alignment horizontal="right" vertical="top" wrapText="1"/>
    </xf>
    <xf numFmtId="0" fontId="6" fillId="0" borderId="24" xfId="0" applyNumberFormat="1" applyFont="1" applyFill="1" applyBorder="1" applyAlignment="1">
      <alignment horizontal="right" vertical="top"/>
    </xf>
    <xf numFmtId="164" fontId="6" fillId="0" borderId="10" xfId="0" applyNumberFormat="1" applyFont="1" applyFill="1" applyBorder="1" applyAlignment="1">
      <alignment vertical="top" wrapText="1"/>
    </xf>
    <xf numFmtId="0" fontId="6" fillId="0" borderId="16" xfId="0" applyNumberFormat="1" applyFont="1" applyFill="1" applyBorder="1" applyAlignment="1">
      <alignment horizontal="right" vertical="top"/>
    </xf>
    <xf numFmtId="0" fontId="10" fillId="0" borderId="16" xfId="0" applyNumberFormat="1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left" vertical="top" wrapText="1"/>
    </xf>
    <xf numFmtId="0" fontId="6" fillId="0" borderId="16" xfId="0" applyNumberFormat="1" applyFont="1" applyFill="1" applyBorder="1" applyAlignment="1">
      <alignment horizontal="right" vertical="top"/>
    </xf>
    <xf numFmtId="49" fontId="10" fillId="0" borderId="10" xfId="0" applyNumberFormat="1" applyFont="1" applyFill="1" applyBorder="1" applyAlignment="1">
      <alignment horizontal="center" vertical="top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Alignment="1">
      <alignment vertical="top" wrapText="1"/>
    </xf>
    <xf numFmtId="164" fontId="2" fillId="0" borderId="0" xfId="0" applyNumberFormat="1" applyFont="1" applyFill="1" applyAlignment="1">
      <alignment/>
    </xf>
    <xf numFmtId="0" fontId="10" fillId="0" borderId="10" xfId="0" applyNumberFormat="1" applyFont="1" applyFill="1" applyBorder="1" applyAlignment="1">
      <alignment horizontal="right" vertical="top"/>
    </xf>
    <xf numFmtId="0" fontId="10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vertical="top"/>
    </xf>
    <xf numFmtId="164" fontId="10" fillId="0" borderId="10" xfId="0" applyNumberFormat="1" applyFont="1" applyFill="1" applyBorder="1" applyAlignment="1">
      <alignment horizontal="left" vertical="top" wrapText="1"/>
    </xf>
    <xf numFmtId="167" fontId="2" fillId="0" borderId="0" xfId="0" applyNumberFormat="1" applyFont="1" applyFill="1" applyAlignment="1">
      <alignment/>
    </xf>
    <xf numFmtId="175" fontId="13" fillId="0" borderId="10" xfId="0" applyNumberFormat="1" applyFont="1" applyFill="1" applyBorder="1" applyAlignment="1">
      <alignment vertical="top" wrapText="1"/>
    </xf>
    <xf numFmtId="175" fontId="13" fillId="0" borderId="10" xfId="0" applyNumberFormat="1" applyFont="1" applyFill="1" applyBorder="1" applyAlignment="1">
      <alignment vertical="center" wrapText="1"/>
    </xf>
    <xf numFmtId="175" fontId="14" fillId="0" borderId="10" xfId="0" applyNumberFormat="1" applyFont="1" applyFill="1" applyBorder="1" applyAlignment="1">
      <alignment vertical="center" wrapText="1"/>
    </xf>
    <xf numFmtId="49" fontId="6" fillId="0" borderId="26" xfId="0" applyNumberFormat="1" applyFont="1" applyFill="1" applyBorder="1" applyAlignment="1">
      <alignment horizontal="left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10" fillId="0" borderId="26" xfId="0" applyNumberFormat="1" applyFont="1" applyFill="1" applyBorder="1" applyAlignment="1">
      <alignment horizontal="left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top"/>
    </xf>
    <xf numFmtId="0" fontId="0" fillId="0" borderId="0" xfId="0" applyFill="1" applyAlignment="1">
      <alignment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top" wrapText="1"/>
    </xf>
    <xf numFmtId="49" fontId="2" fillId="0" borderId="32" xfId="0" applyNumberFormat="1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left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49" fontId="5" fillId="0" borderId="39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40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top"/>
    </xf>
    <xf numFmtId="49" fontId="5" fillId="0" borderId="37" xfId="0" applyNumberFormat="1" applyFont="1" applyFill="1" applyBorder="1" applyAlignment="1">
      <alignment horizontal="center" vertical="top"/>
    </xf>
    <xf numFmtId="49" fontId="5" fillId="0" borderId="38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9"/>
  <sheetViews>
    <sheetView tabSelected="1" zoomScaleSheetLayoutView="100" zoomScalePageLayoutView="0" workbookViewId="0" topLeftCell="A5">
      <pane xSplit="2" ySplit="7" topLeftCell="C13" activePane="bottomRight" state="frozen"/>
      <selection pane="topLeft" activeCell="A5" sqref="A5"/>
      <selection pane="topRight" activeCell="C5" sqref="C5"/>
      <selection pane="bottomLeft" activeCell="A12" sqref="A12"/>
      <selection pane="bottomRight" activeCell="I423" sqref="I423"/>
    </sheetView>
  </sheetViews>
  <sheetFormatPr defaultColWidth="9.00390625" defaultRowHeight="12.75"/>
  <cols>
    <col min="1" max="1" width="24.125" style="27" customWidth="1"/>
    <col min="2" max="2" width="61.75390625" style="29" customWidth="1"/>
    <col min="3" max="3" width="16.00390625" style="29" customWidth="1"/>
    <col min="4" max="5" width="7.00390625" style="30" hidden="1" customWidth="1"/>
    <col min="6" max="6" width="14.75390625" style="4" customWidth="1"/>
    <col min="7" max="7" width="7.00390625" style="4" hidden="1" customWidth="1"/>
    <col min="8" max="8" width="7.375" style="129" hidden="1" customWidth="1"/>
    <col min="9" max="9" width="17.875" style="31" customWidth="1"/>
    <col min="10" max="11" width="10.00390625" style="36" customWidth="1"/>
    <col min="12" max="12" width="10.375" style="31" hidden="1" customWidth="1"/>
    <col min="13" max="14" width="9.125" style="31" customWidth="1"/>
    <col min="15" max="15" width="14.625" style="31" customWidth="1"/>
    <col min="16" max="16384" width="9.125" style="31" customWidth="1"/>
  </cols>
  <sheetData>
    <row r="1" spans="2:11" ht="16.5" customHeight="1" hidden="1">
      <c r="B1" s="28"/>
      <c r="H1" s="31" t="s">
        <v>392</v>
      </c>
      <c r="J1" s="32"/>
      <c r="K1" s="33"/>
    </row>
    <row r="2" spans="3:11" ht="12" customHeight="1" hidden="1">
      <c r="C2" s="34"/>
      <c r="D2" s="35"/>
      <c r="E2" s="35"/>
      <c r="H2" s="31" t="s">
        <v>393</v>
      </c>
      <c r="K2" s="33"/>
    </row>
    <row r="3" spans="2:11" ht="12" customHeight="1" hidden="1">
      <c r="B3" s="168"/>
      <c r="C3" s="168"/>
      <c r="D3" s="168"/>
      <c r="E3" s="168"/>
      <c r="F3" s="168"/>
      <c r="H3" s="31" t="s">
        <v>394</v>
      </c>
      <c r="K3" s="33"/>
    </row>
    <row r="4" spans="2:11" ht="12.75" customHeight="1" hidden="1">
      <c r="B4" s="28"/>
      <c r="C4" s="34"/>
      <c r="H4" s="31" t="s">
        <v>694</v>
      </c>
      <c r="J4" s="32"/>
      <c r="K4" s="37"/>
    </row>
    <row r="5" spans="2:11" ht="3.75" customHeight="1">
      <c r="B5" s="28"/>
      <c r="C5" s="34"/>
      <c r="H5" s="31"/>
      <c r="J5" s="32"/>
      <c r="K5" s="37"/>
    </row>
    <row r="6" spans="2:11" ht="18" customHeight="1">
      <c r="B6" s="38" t="s">
        <v>600</v>
      </c>
      <c r="C6" s="34"/>
      <c r="H6" s="39"/>
      <c r="J6" s="32"/>
      <c r="K6" s="37"/>
    </row>
    <row r="7" spans="2:10" ht="13.5" customHeight="1" thickBot="1">
      <c r="B7" s="35"/>
      <c r="C7" s="34"/>
      <c r="H7" s="39"/>
      <c r="J7" s="36" t="s">
        <v>375</v>
      </c>
    </row>
    <row r="8" spans="1:11" ht="77.25" customHeight="1">
      <c r="A8" s="153" t="s">
        <v>706</v>
      </c>
      <c r="B8" s="145" t="s">
        <v>84</v>
      </c>
      <c r="C8" s="169" t="s">
        <v>697</v>
      </c>
      <c r="D8" s="170"/>
      <c r="E8" s="170"/>
      <c r="F8" s="170"/>
      <c r="G8" s="170"/>
      <c r="H8" s="171"/>
      <c r="I8" s="149" t="s">
        <v>86</v>
      </c>
      <c r="J8" s="150"/>
      <c r="K8" s="151"/>
    </row>
    <row r="9" spans="1:11" ht="15">
      <c r="A9" s="154"/>
      <c r="B9" s="146"/>
      <c r="C9" s="172" t="s">
        <v>24</v>
      </c>
      <c r="D9" s="173"/>
      <c r="E9" s="174"/>
      <c r="F9" s="160" t="s">
        <v>25</v>
      </c>
      <c r="G9" s="161"/>
      <c r="H9" s="162"/>
      <c r="I9" s="158" t="s">
        <v>378</v>
      </c>
      <c r="J9" s="163" t="s">
        <v>536</v>
      </c>
      <c r="K9" s="156" t="s">
        <v>537</v>
      </c>
    </row>
    <row r="10" spans="1:11" ht="48" customHeight="1" thickBot="1">
      <c r="A10" s="155"/>
      <c r="B10" s="165"/>
      <c r="C10" s="40" t="s">
        <v>539</v>
      </c>
      <c r="D10" s="41" t="s">
        <v>538</v>
      </c>
      <c r="E10" s="5" t="s">
        <v>397</v>
      </c>
      <c r="F10" s="5" t="s">
        <v>52</v>
      </c>
      <c r="G10" s="41" t="s">
        <v>800</v>
      </c>
      <c r="H10" s="42" t="s">
        <v>397</v>
      </c>
      <c r="I10" s="159"/>
      <c r="J10" s="164"/>
      <c r="K10" s="157"/>
    </row>
    <row r="11" spans="1:11" ht="12.75" customHeight="1" thickBot="1">
      <c r="A11" s="43">
        <v>1</v>
      </c>
      <c r="B11" s="44" t="s">
        <v>748</v>
      </c>
      <c r="C11" s="45" t="s">
        <v>85</v>
      </c>
      <c r="D11" s="46"/>
      <c r="E11" s="46">
        <v>5</v>
      </c>
      <c r="F11" s="6">
        <v>4</v>
      </c>
      <c r="G11" s="47">
        <v>7</v>
      </c>
      <c r="H11" s="48" t="s">
        <v>396</v>
      </c>
      <c r="I11" s="49">
        <v>5</v>
      </c>
      <c r="J11" s="50">
        <v>6</v>
      </c>
      <c r="K11" s="51">
        <v>7</v>
      </c>
    </row>
    <row r="12" spans="1:11" ht="15.75" customHeight="1" hidden="1">
      <c r="A12" s="52"/>
      <c r="B12" s="53" t="s">
        <v>31</v>
      </c>
      <c r="C12" s="7"/>
      <c r="D12" s="7"/>
      <c r="E12" s="7"/>
      <c r="F12" s="7"/>
      <c r="G12" s="7"/>
      <c r="H12" s="7"/>
      <c r="I12" s="7"/>
      <c r="J12" s="54"/>
      <c r="K12" s="55"/>
    </row>
    <row r="13" spans="1:11" s="60" customFormat="1" ht="14.25" customHeight="1">
      <c r="A13" s="56" t="s">
        <v>765</v>
      </c>
      <c r="B13" s="57" t="s">
        <v>736</v>
      </c>
      <c r="C13" s="58">
        <f aca="true" t="shared" si="0" ref="C13:I13">SUM(C14+C25+C31+C41+C51+C59+C117+C129+C131+C145+C147+C182+C135)</f>
        <v>5114872.362</v>
      </c>
      <c r="D13" s="58">
        <f t="shared" si="0"/>
        <v>684655.47634</v>
      </c>
      <c r="E13" s="58">
        <f t="shared" si="0"/>
        <v>132567.88251999998</v>
      </c>
      <c r="F13" s="58">
        <f t="shared" si="0"/>
        <v>3626069.3693099995</v>
      </c>
      <c r="G13" s="58">
        <f t="shared" si="0"/>
        <v>0</v>
      </c>
      <c r="H13" s="58">
        <f t="shared" si="0"/>
        <v>0</v>
      </c>
      <c r="I13" s="58">
        <f t="shared" si="0"/>
        <v>2959291.1267599994</v>
      </c>
      <c r="J13" s="25">
        <f aca="true" t="shared" si="1" ref="J13:J56">I13/C13*10000%</f>
        <v>57.856597727550486</v>
      </c>
      <c r="K13" s="59">
        <f aca="true" t="shared" si="2" ref="K13:K58">I13/F13*10000%</f>
        <v>81.61154201313914</v>
      </c>
    </row>
    <row r="14" spans="1:11" s="63" customFormat="1" ht="13.5" customHeight="1">
      <c r="A14" s="61" t="s">
        <v>766</v>
      </c>
      <c r="B14" s="62" t="s">
        <v>764</v>
      </c>
      <c r="C14" s="18">
        <f>C20</f>
        <v>2425396</v>
      </c>
      <c r="D14" s="9">
        <v>469806</v>
      </c>
      <c r="E14" s="9">
        <v>107508.18364</v>
      </c>
      <c r="F14" s="18">
        <f>F20</f>
        <v>1655823</v>
      </c>
      <c r="G14" s="9"/>
      <c r="H14" s="9"/>
      <c r="I14" s="18">
        <f>I15+I20</f>
        <v>1549688.7805299999</v>
      </c>
      <c r="J14" s="25">
        <f t="shared" si="1"/>
        <v>63.89425811413888</v>
      </c>
      <c r="K14" s="59">
        <f t="shared" si="2"/>
        <v>93.59024367519957</v>
      </c>
    </row>
    <row r="15" spans="1:11" ht="14.25" customHeight="1" hidden="1">
      <c r="A15" s="61" t="s">
        <v>767</v>
      </c>
      <c r="B15" s="62" t="s">
        <v>707</v>
      </c>
      <c r="C15" s="18">
        <v>2425396</v>
      </c>
      <c r="D15" s="9">
        <v>469806</v>
      </c>
      <c r="E15" s="9">
        <v>107508.18364</v>
      </c>
      <c r="F15" s="18">
        <f>SUM(F18:F19)</f>
        <v>0</v>
      </c>
      <c r="G15" s="9"/>
      <c r="H15" s="9"/>
      <c r="I15" s="18">
        <f>SUM(I18:I19)</f>
        <v>0</v>
      </c>
      <c r="J15" s="25">
        <f t="shared" si="1"/>
        <v>0</v>
      </c>
      <c r="K15" s="59" t="e">
        <f t="shared" si="2"/>
        <v>#DIV/0!</v>
      </c>
    </row>
    <row r="16" spans="1:11" ht="35.25" customHeight="1" hidden="1">
      <c r="A16" s="64" t="s">
        <v>768</v>
      </c>
      <c r="B16" s="65" t="s">
        <v>100</v>
      </c>
      <c r="C16" s="17">
        <v>2365778</v>
      </c>
      <c r="D16" s="8">
        <v>463646</v>
      </c>
      <c r="E16" s="8">
        <v>105462.3382</v>
      </c>
      <c r="F16" s="17"/>
      <c r="G16" s="8"/>
      <c r="H16" s="8"/>
      <c r="I16" s="17"/>
      <c r="J16" s="2">
        <f t="shared" si="1"/>
        <v>0</v>
      </c>
      <c r="K16" s="23" t="e">
        <f t="shared" si="2"/>
        <v>#DIV/0!</v>
      </c>
    </row>
    <row r="17" spans="1:11" ht="30" customHeight="1" hidden="1">
      <c r="A17" s="64" t="s">
        <v>769</v>
      </c>
      <c r="B17" s="66" t="s">
        <v>101</v>
      </c>
      <c r="C17" s="17">
        <v>37680</v>
      </c>
      <c r="D17" s="8">
        <v>3200</v>
      </c>
      <c r="E17" s="8">
        <v>1809.6411</v>
      </c>
      <c r="F17" s="17"/>
      <c r="G17" s="8"/>
      <c r="H17" s="67"/>
      <c r="I17" s="17"/>
      <c r="J17" s="2">
        <f t="shared" si="1"/>
        <v>0</v>
      </c>
      <c r="K17" s="23" t="e">
        <f t="shared" si="2"/>
        <v>#DIV/0!</v>
      </c>
    </row>
    <row r="18" spans="1:11" ht="25.5" customHeight="1" hidden="1">
      <c r="A18" s="64" t="s">
        <v>770</v>
      </c>
      <c r="B18" s="68" t="s">
        <v>102</v>
      </c>
      <c r="C18" s="17">
        <v>12340</v>
      </c>
      <c r="D18" s="8">
        <v>1340</v>
      </c>
      <c r="E18" s="8">
        <v>133.5267</v>
      </c>
      <c r="F18" s="17"/>
      <c r="G18" s="8"/>
      <c r="H18" s="67"/>
      <c r="I18" s="17"/>
      <c r="J18" s="2">
        <f t="shared" si="1"/>
        <v>0</v>
      </c>
      <c r="K18" s="23" t="e">
        <f t="shared" si="2"/>
        <v>#DIV/0!</v>
      </c>
    </row>
    <row r="19" spans="1:11" ht="25.5" customHeight="1" hidden="1">
      <c r="A19" s="64" t="s">
        <v>195</v>
      </c>
      <c r="B19" s="68" t="s">
        <v>196</v>
      </c>
      <c r="C19" s="17">
        <v>9598</v>
      </c>
      <c r="D19" s="8">
        <v>1620</v>
      </c>
      <c r="E19" s="8">
        <v>102.67764</v>
      </c>
      <c r="F19" s="17"/>
      <c r="G19" s="8"/>
      <c r="H19" s="67"/>
      <c r="I19" s="17"/>
      <c r="J19" s="2"/>
      <c r="K19" s="23"/>
    </row>
    <row r="20" spans="1:11" ht="15">
      <c r="A20" s="61" t="s">
        <v>771</v>
      </c>
      <c r="B20" s="69" t="s">
        <v>339</v>
      </c>
      <c r="C20" s="18">
        <f>SUM(C21:C24)</f>
        <v>2425396</v>
      </c>
      <c r="D20" s="9">
        <v>3660</v>
      </c>
      <c r="E20" s="9">
        <v>1311.40538</v>
      </c>
      <c r="F20" s="18">
        <f>SUM(F21:F24)</f>
        <v>1655823</v>
      </c>
      <c r="G20" s="18">
        <f>SUM(G21:G24)</f>
        <v>0</v>
      </c>
      <c r="H20" s="18">
        <f>SUM(H21:H24)</f>
        <v>0</v>
      </c>
      <c r="I20" s="18">
        <f>SUM(I21:I24)</f>
        <v>1549688.7805299999</v>
      </c>
      <c r="J20" s="25">
        <f t="shared" si="1"/>
        <v>63.89425811413888</v>
      </c>
      <c r="K20" s="24">
        <f t="shared" si="2"/>
        <v>93.59024367519957</v>
      </c>
    </row>
    <row r="21" spans="1:11" ht="51">
      <c r="A21" s="133" t="s">
        <v>621</v>
      </c>
      <c r="B21" s="70" t="s">
        <v>735</v>
      </c>
      <c r="C21" s="17">
        <v>2365778</v>
      </c>
      <c r="D21" s="8">
        <v>3660</v>
      </c>
      <c r="E21" s="8">
        <v>1311.40538</v>
      </c>
      <c r="F21" s="17">
        <v>1601969</v>
      </c>
      <c r="G21" s="8"/>
      <c r="H21" s="67"/>
      <c r="I21" s="17">
        <v>1484939.90881</v>
      </c>
      <c r="J21" s="2">
        <f t="shared" si="1"/>
        <v>62.76750856631518</v>
      </c>
      <c r="K21" s="23">
        <f t="shared" si="2"/>
        <v>92.69467191999345</v>
      </c>
    </row>
    <row r="22" spans="1:11" ht="76.5" customHeight="1">
      <c r="A22" s="133" t="s">
        <v>623</v>
      </c>
      <c r="B22" s="70" t="s">
        <v>144</v>
      </c>
      <c r="C22" s="17">
        <v>37680</v>
      </c>
      <c r="D22" s="8">
        <v>1119</v>
      </c>
      <c r="E22" s="8">
        <v>513.31002</v>
      </c>
      <c r="F22" s="17">
        <v>34380</v>
      </c>
      <c r="G22" s="8"/>
      <c r="H22" s="67"/>
      <c r="I22" s="17">
        <v>39609.51625</v>
      </c>
      <c r="J22" s="2">
        <f t="shared" si="1"/>
        <v>105.12079684182592</v>
      </c>
      <c r="K22" s="23">
        <f t="shared" si="2"/>
        <v>115.21092568353694</v>
      </c>
    </row>
    <row r="23" spans="1:11" ht="38.25">
      <c r="A23" s="133" t="s">
        <v>624</v>
      </c>
      <c r="B23" s="70" t="s">
        <v>622</v>
      </c>
      <c r="C23" s="17">
        <v>12340</v>
      </c>
      <c r="D23" s="8">
        <v>42</v>
      </c>
      <c r="E23" s="8">
        <v>10.82909</v>
      </c>
      <c r="F23" s="17">
        <v>11590</v>
      </c>
      <c r="G23" s="8"/>
      <c r="H23" s="67"/>
      <c r="I23" s="17">
        <v>17476.28702</v>
      </c>
      <c r="J23" s="2">
        <f t="shared" si="1"/>
        <v>141.62307147487846</v>
      </c>
      <c r="K23" s="23">
        <f t="shared" si="2"/>
        <v>150.78763606557376</v>
      </c>
    </row>
    <row r="24" spans="1:11" ht="63.75">
      <c r="A24" s="133" t="s">
        <v>625</v>
      </c>
      <c r="B24" s="70" t="s">
        <v>426</v>
      </c>
      <c r="C24" s="17">
        <v>9598</v>
      </c>
      <c r="D24" s="8">
        <v>2452</v>
      </c>
      <c r="E24" s="8">
        <v>847.29736</v>
      </c>
      <c r="F24" s="17">
        <v>7884</v>
      </c>
      <c r="G24" s="8"/>
      <c r="H24" s="67"/>
      <c r="I24" s="17">
        <v>7663.06845</v>
      </c>
      <c r="J24" s="2">
        <f t="shared" si="1"/>
        <v>79.84026307564076</v>
      </c>
      <c r="K24" s="23">
        <f t="shared" si="2"/>
        <v>97.19772260273972</v>
      </c>
    </row>
    <row r="25" spans="1:11" ht="25.5">
      <c r="A25" s="61" t="s">
        <v>772</v>
      </c>
      <c r="B25" s="62" t="s">
        <v>143</v>
      </c>
      <c r="C25" s="18">
        <f>C26</f>
        <v>16764.612999999998</v>
      </c>
      <c r="D25" s="9">
        <v>47</v>
      </c>
      <c r="E25" s="9">
        <v>-60.03109</v>
      </c>
      <c r="F25" s="18">
        <f>F26</f>
        <v>11624.843</v>
      </c>
      <c r="G25" s="18">
        <f>G26</f>
        <v>0</v>
      </c>
      <c r="H25" s="18">
        <f>H26</f>
        <v>0</v>
      </c>
      <c r="I25" s="18">
        <f>I26</f>
        <v>11267.69068</v>
      </c>
      <c r="J25" s="25">
        <f>I25/C25*10000%</f>
        <v>67.2111588856838</v>
      </c>
      <c r="K25" s="59">
        <f t="shared" si="2"/>
        <v>96.92768048566333</v>
      </c>
    </row>
    <row r="26" spans="1:11" ht="25.5">
      <c r="A26" s="79" t="s">
        <v>326</v>
      </c>
      <c r="B26" s="132" t="s">
        <v>110</v>
      </c>
      <c r="C26" s="78">
        <f>SUM(C27:C30)</f>
        <v>16764.612999999998</v>
      </c>
      <c r="D26" s="22">
        <v>84364</v>
      </c>
      <c r="E26" s="22">
        <v>78147.76858</v>
      </c>
      <c r="F26" s="78">
        <f>SUM(F27:F30)</f>
        <v>11624.843</v>
      </c>
      <c r="G26" s="78">
        <f>G27+G28+G29+G30</f>
        <v>0</v>
      </c>
      <c r="H26" s="78">
        <f>H27+H28+H29+H30</f>
        <v>0</v>
      </c>
      <c r="I26" s="78">
        <f>SUM(I27:I30)</f>
        <v>11267.69068</v>
      </c>
      <c r="J26" s="26">
        <f>I26/C26*10000%</f>
        <v>67.2111588856838</v>
      </c>
      <c r="K26" s="23">
        <f t="shared" si="2"/>
        <v>96.92768048566333</v>
      </c>
    </row>
    <row r="27" spans="1:11" ht="51">
      <c r="A27" s="79" t="s">
        <v>325</v>
      </c>
      <c r="B27" s="132" t="s">
        <v>111</v>
      </c>
      <c r="C27" s="78">
        <v>5430.563</v>
      </c>
      <c r="D27" s="22">
        <v>80263</v>
      </c>
      <c r="E27" s="22">
        <v>74439.67577</v>
      </c>
      <c r="F27" s="78">
        <v>4001.843</v>
      </c>
      <c r="G27" s="131"/>
      <c r="H27" s="131"/>
      <c r="I27" s="78">
        <v>3867.04965</v>
      </c>
      <c r="J27" s="26">
        <f>I27/C27*10000%</f>
        <v>71.20900079789149</v>
      </c>
      <c r="K27" s="23">
        <f t="shared" si="2"/>
        <v>96.63171818584587</v>
      </c>
    </row>
    <row r="28" spans="1:11" ht="63.75">
      <c r="A28" s="79" t="s">
        <v>324</v>
      </c>
      <c r="B28" s="132" t="s">
        <v>112</v>
      </c>
      <c r="C28" s="78">
        <v>167.101</v>
      </c>
      <c r="D28" s="22">
        <v>221</v>
      </c>
      <c r="E28" s="22">
        <v>0</v>
      </c>
      <c r="F28" s="78">
        <v>126</v>
      </c>
      <c r="G28" s="131"/>
      <c r="H28" s="131"/>
      <c r="I28" s="78">
        <v>105.01682</v>
      </c>
      <c r="J28" s="26">
        <f>I28/C28*10000%</f>
        <v>62.846314504401526</v>
      </c>
      <c r="K28" s="23">
        <f t="shared" si="2"/>
        <v>83.34668253968253</v>
      </c>
    </row>
    <row r="29" spans="1:11" ht="51">
      <c r="A29" s="64" t="s">
        <v>323</v>
      </c>
      <c r="B29" s="132" t="s">
        <v>119</v>
      </c>
      <c r="C29" s="17">
        <v>10977.493</v>
      </c>
      <c r="D29" s="8">
        <v>3880</v>
      </c>
      <c r="E29" s="8">
        <v>3708.09281</v>
      </c>
      <c r="F29" s="17">
        <v>7356</v>
      </c>
      <c r="G29" s="67"/>
      <c r="H29" s="67"/>
      <c r="I29" s="17">
        <v>7758.41215</v>
      </c>
      <c r="J29" s="26">
        <f t="shared" si="1"/>
        <v>70.6756283060258</v>
      </c>
      <c r="K29" s="23">
        <f t="shared" si="2"/>
        <v>105.4705294997281</v>
      </c>
    </row>
    <row r="30" spans="1:11" ht="56.25" customHeight="1">
      <c r="A30" s="64" t="s">
        <v>322</v>
      </c>
      <c r="B30" s="132" t="s">
        <v>120</v>
      </c>
      <c r="C30" s="17">
        <v>189.456</v>
      </c>
      <c r="D30" s="8">
        <v>150100</v>
      </c>
      <c r="E30" s="8">
        <v>36553.06092</v>
      </c>
      <c r="F30" s="17">
        <v>141</v>
      </c>
      <c r="G30" s="67"/>
      <c r="H30" s="67"/>
      <c r="I30" s="15">
        <v>-462.78794</v>
      </c>
      <c r="J30" s="26">
        <f>I30/C30*10000%</f>
        <v>-244.27198927455453</v>
      </c>
      <c r="K30" s="23">
        <f>I30/F30*10000%</f>
        <v>-328.2183971631206</v>
      </c>
    </row>
    <row r="31" spans="1:11" ht="15">
      <c r="A31" s="61" t="s">
        <v>773</v>
      </c>
      <c r="B31" s="69" t="s">
        <v>699</v>
      </c>
      <c r="C31" s="18">
        <f>C38+C39+C40</f>
        <v>385618</v>
      </c>
      <c r="D31" s="9">
        <v>2917</v>
      </c>
      <c r="E31" s="9">
        <v>2221.75557</v>
      </c>
      <c r="F31" s="18">
        <f>F38+F39+F40</f>
        <v>284790</v>
      </c>
      <c r="G31" s="18">
        <f>G32+G38+G39+G40</f>
        <v>0</v>
      </c>
      <c r="H31" s="18">
        <f>H32+H38+H39+H40</f>
        <v>0</v>
      </c>
      <c r="I31" s="18">
        <f>I32+I38+I39+I40</f>
        <v>274011.50038</v>
      </c>
      <c r="J31" s="25">
        <f t="shared" si="1"/>
        <v>71.05775673853398</v>
      </c>
      <c r="K31" s="24">
        <f t="shared" si="2"/>
        <v>96.21528156887531</v>
      </c>
    </row>
    <row r="32" spans="1:11" ht="25.5" customHeight="1" hidden="1">
      <c r="A32" s="61" t="s">
        <v>774</v>
      </c>
      <c r="B32" s="72" t="s">
        <v>154</v>
      </c>
      <c r="C32" s="18">
        <v>592445</v>
      </c>
      <c r="D32" s="71">
        <v>147183</v>
      </c>
      <c r="E32" s="71">
        <v>34331.30535</v>
      </c>
      <c r="F32" s="18">
        <f>SUM(F33:F36)+F37</f>
        <v>0</v>
      </c>
      <c r="G32" s="71">
        <f>SUM(G33:G36)+G37</f>
        <v>0</v>
      </c>
      <c r="H32" s="71">
        <f>SUM(H33:H36)+H37</f>
        <v>0</v>
      </c>
      <c r="I32" s="18">
        <f>SUM(I33:I36)+I37</f>
        <v>0</v>
      </c>
      <c r="J32" s="25"/>
      <c r="K32" s="24"/>
    </row>
    <row r="33" spans="1:11" ht="25.5" customHeight="1" hidden="1">
      <c r="A33" s="64" t="s">
        <v>626</v>
      </c>
      <c r="B33" s="68" t="s">
        <v>155</v>
      </c>
      <c r="C33" s="17">
        <v>543645</v>
      </c>
      <c r="D33" s="8">
        <v>140483</v>
      </c>
      <c r="E33" s="8">
        <v>25933.81313</v>
      </c>
      <c r="F33" s="17">
        <v>0</v>
      </c>
      <c r="G33" s="67"/>
      <c r="H33" s="67"/>
      <c r="I33" s="15"/>
      <c r="J33" s="2"/>
      <c r="K33" s="23"/>
    </row>
    <row r="34" spans="1:11" ht="25.5" customHeight="1" hidden="1">
      <c r="A34" s="73" t="s">
        <v>627</v>
      </c>
      <c r="B34" s="65" t="s">
        <v>157</v>
      </c>
      <c r="C34" s="17">
        <v>48800</v>
      </c>
      <c r="D34" s="8">
        <v>6700</v>
      </c>
      <c r="E34" s="8">
        <v>8397.49222</v>
      </c>
      <c r="F34" s="17">
        <v>0</v>
      </c>
      <c r="G34" s="67"/>
      <c r="H34" s="67"/>
      <c r="I34" s="17"/>
      <c r="J34" s="2"/>
      <c r="K34" s="23"/>
    </row>
    <row r="35" spans="1:11" ht="15" customHeight="1" hidden="1">
      <c r="A35" s="73" t="s">
        <v>775</v>
      </c>
      <c r="B35" s="65" t="s">
        <v>158</v>
      </c>
      <c r="C35" s="17">
        <v>69370.5</v>
      </c>
      <c r="D35" s="8">
        <v>13091</v>
      </c>
      <c r="E35" s="8">
        <v>3536.80328</v>
      </c>
      <c r="F35" s="17"/>
      <c r="G35" s="67"/>
      <c r="H35" s="67"/>
      <c r="I35" s="17"/>
      <c r="J35" s="2"/>
      <c r="K35" s="23"/>
    </row>
    <row r="36" spans="1:11" ht="15" customHeight="1" hidden="1">
      <c r="A36" s="133"/>
      <c r="B36" s="74"/>
      <c r="C36" s="17">
        <v>67890</v>
      </c>
      <c r="D36" s="8">
        <v>12749</v>
      </c>
      <c r="E36" s="8">
        <v>3511.60328</v>
      </c>
      <c r="F36" s="17"/>
      <c r="G36" s="67"/>
      <c r="H36" s="67"/>
      <c r="I36" s="17"/>
      <c r="J36" s="2"/>
      <c r="K36" s="23"/>
    </row>
    <row r="37" spans="1:11" ht="25.5" customHeight="1" hidden="1">
      <c r="A37" s="133" t="s">
        <v>802</v>
      </c>
      <c r="B37" s="74" t="s">
        <v>803</v>
      </c>
      <c r="C37" s="17">
        <v>67890</v>
      </c>
      <c r="D37" s="8">
        <v>12749</v>
      </c>
      <c r="E37" s="8">
        <v>3511.60328</v>
      </c>
      <c r="F37" s="17">
        <v>0</v>
      </c>
      <c r="G37" s="67"/>
      <c r="H37" s="67"/>
      <c r="I37" s="17"/>
      <c r="J37" s="2"/>
      <c r="K37" s="23"/>
    </row>
    <row r="38" spans="1:11" ht="15">
      <c r="A38" s="61" t="s">
        <v>776</v>
      </c>
      <c r="B38" s="62" t="s">
        <v>399</v>
      </c>
      <c r="C38" s="18">
        <v>374374</v>
      </c>
      <c r="D38" s="9">
        <v>235</v>
      </c>
      <c r="E38" s="9">
        <v>10</v>
      </c>
      <c r="F38" s="18">
        <v>278305</v>
      </c>
      <c r="G38" s="71"/>
      <c r="H38" s="71"/>
      <c r="I38" s="18">
        <v>266917.20395</v>
      </c>
      <c r="J38" s="25">
        <f t="shared" si="1"/>
        <v>71.29693941085652</v>
      </c>
      <c r="K38" s="24">
        <f t="shared" si="2"/>
        <v>95.9081597348233</v>
      </c>
    </row>
    <row r="39" spans="1:11" ht="15">
      <c r="A39" s="61" t="s">
        <v>777</v>
      </c>
      <c r="B39" s="62" t="s">
        <v>400</v>
      </c>
      <c r="C39" s="18">
        <v>444</v>
      </c>
      <c r="D39" s="9">
        <v>235</v>
      </c>
      <c r="E39" s="9">
        <v>10</v>
      </c>
      <c r="F39" s="18">
        <v>444</v>
      </c>
      <c r="G39" s="71"/>
      <c r="H39" s="71"/>
      <c r="I39" s="18">
        <v>39.91132</v>
      </c>
      <c r="J39" s="25">
        <f t="shared" si="1"/>
        <v>8.989036036036037</v>
      </c>
      <c r="K39" s="24">
        <f t="shared" si="2"/>
        <v>8.989036036036037</v>
      </c>
    </row>
    <row r="40" spans="1:11" ht="25.5">
      <c r="A40" s="61" t="s">
        <v>34</v>
      </c>
      <c r="B40" s="62" t="s">
        <v>145</v>
      </c>
      <c r="C40" s="18">
        <v>10800</v>
      </c>
      <c r="D40" s="9">
        <v>107</v>
      </c>
      <c r="E40" s="9">
        <v>15.2</v>
      </c>
      <c r="F40" s="18">
        <v>6041</v>
      </c>
      <c r="G40" s="71"/>
      <c r="H40" s="71"/>
      <c r="I40" s="18">
        <v>7054.38511</v>
      </c>
      <c r="J40" s="25">
        <f>I40/C40*10000%</f>
        <v>65.31838064814815</v>
      </c>
      <c r="K40" s="24">
        <f>I40/F40*10000%</f>
        <v>116.77512183413343</v>
      </c>
    </row>
    <row r="41" spans="1:11" ht="15">
      <c r="A41" s="61" t="s">
        <v>778</v>
      </c>
      <c r="B41" s="62" t="s">
        <v>700</v>
      </c>
      <c r="C41" s="18">
        <f>C42+C43+C46</f>
        <v>729462</v>
      </c>
      <c r="D41" s="9">
        <v>107</v>
      </c>
      <c r="E41" s="9">
        <v>15.2</v>
      </c>
      <c r="F41" s="18">
        <f>F42+F43+F46</f>
        <v>528292.6</v>
      </c>
      <c r="G41" s="71"/>
      <c r="H41" s="71"/>
      <c r="I41" s="18">
        <f>I42+I43+I46</f>
        <v>431294.84482</v>
      </c>
      <c r="J41" s="25">
        <f t="shared" si="1"/>
        <v>59.1250599510324</v>
      </c>
      <c r="K41" s="24">
        <f t="shared" si="2"/>
        <v>81.63938787331112</v>
      </c>
    </row>
    <row r="42" spans="1:11" ht="15">
      <c r="A42" s="61" t="s">
        <v>779</v>
      </c>
      <c r="B42" s="62" t="s">
        <v>159</v>
      </c>
      <c r="C42" s="18">
        <v>137017</v>
      </c>
      <c r="D42" s="18">
        <v>0</v>
      </c>
      <c r="E42" s="18">
        <v>1.35088</v>
      </c>
      <c r="F42" s="18">
        <v>87512.6</v>
      </c>
      <c r="G42" s="18"/>
      <c r="H42" s="18"/>
      <c r="I42" s="18">
        <v>101089.78878</v>
      </c>
      <c r="J42" s="25">
        <f t="shared" si="1"/>
        <v>73.77901193282585</v>
      </c>
      <c r="K42" s="24">
        <f t="shared" si="2"/>
        <v>115.51455308149912</v>
      </c>
    </row>
    <row r="43" spans="1:11" ht="15" customHeight="1" hidden="1">
      <c r="A43" s="61" t="s">
        <v>780</v>
      </c>
      <c r="B43" s="69" t="s">
        <v>401</v>
      </c>
      <c r="C43" s="18">
        <v>0</v>
      </c>
      <c r="D43" s="9">
        <v>0</v>
      </c>
      <c r="E43" s="9">
        <v>0.00035</v>
      </c>
      <c r="F43" s="18">
        <v>0</v>
      </c>
      <c r="G43" s="71"/>
      <c r="H43" s="71"/>
      <c r="I43" s="18">
        <v>0</v>
      </c>
      <c r="J43" s="25" t="e">
        <f t="shared" si="1"/>
        <v>#DIV/0!</v>
      </c>
      <c r="K43" s="24" t="e">
        <f t="shared" si="2"/>
        <v>#DIV/0!</v>
      </c>
    </row>
    <row r="44" spans="1:11" ht="25.5" customHeight="1" hidden="1">
      <c r="A44" s="64" t="s">
        <v>781</v>
      </c>
      <c r="B44" s="65" t="s">
        <v>582</v>
      </c>
      <c r="C44" s="17">
        <v>0</v>
      </c>
      <c r="D44" s="8">
        <v>0</v>
      </c>
      <c r="E44" s="8">
        <v>1.31566</v>
      </c>
      <c r="F44" s="17"/>
      <c r="G44" s="67"/>
      <c r="H44" s="67"/>
      <c r="I44" s="17"/>
      <c r="J44" s="25" t="e">
        <f t="shared" si="1"/>
        <v>#DIV/0!</v>
      </c>
      <c r="K44" s="23" t="e">
        <f t="shared" si="2"/>
        <v>#DIV/0!</v>
      </c>
    </row>
    <row r="45" spans="1:11" ht="31.5" customHeight="1" hidden="1">
      <c r="A45" s="64" t="s">
        <v>782</v>
      </c>
      <c r="B45" s="68" t="s">
        <v>583</v>
      </c>
      <c r="C45" s="17">
        <v>0</v>
      </c>
      <c r="D45" s="8">
        <v>0</v>
      </c>
      <c r="E45" s="8">
        <v>1.30932</v>
      </c>
      <c r="F45" s="17"/>
      <c r="G45" s="67"/>
      <c r="H45" s="67"/>
      <c r="I45" s="17"/>
      <c r="J45" s="25" t="e">
        <f t="shared" si="1"/>
        <v>#DIV/0!</v>
      </c>
      <c r="K45" s="23" t="e">
        <f t="shared" si="2"/>
        <v>#DIV/0!</v>
      </c>
    </row>
    <row r="46" spans="1:11" ht="15">
      <c r="A46" s="61" t="s">
        <v>783</v>
      </c>
      <c r="B46" s="69" t="s">
        <v>395</v>
      </c>
      <c r="C46" s="18">
        <f>SUM(C48:C50)</f>
        <v>592445</v>
      </c>
      <c r="D46" s="9">
        <v>0</v>
      </c>
      <c r="E46" s="9">
        <v>0.00634</v>
      </c>
      <c r="F46" s="18">
        <f>SUM(F48:F50)</f>
        <v>440780</v>
      </c>
      <c r="G46" s="18">
        <f>SUM(G48:G50)</f>
        <v>0</v>
      </c>
      <c r="H46" s="18">
        <f>SUM(H48:H50)</f>
        <v>0</v>
      </c>
      <c r="I46" s="18">
        <f>SUM(I48:I50)</f>
        <v>330205.05604</v>
      </c>
      <c r="J46" s="25">
        <f t="shared" si="1"/>
        <v>55.73598495050174</v>
      </c>
      <c r="K46" s="24">
        <f t="shared" si="2"/>
        <v>74.9138019057126</v>
      </c>
    </row>
    <row r="47" spans="1:11" ht="38.25" customHeight="1" hidden="1">
      <c r="A47" s="64" t="s">
        <v>784</v>
      </c>
      <c r="B47" s="68" t="s">
        <v>584</v>
      </c>
      <c r="C47" s="17">
        <v>0</v>
      </c>
      <c r="D47" s="8">
        <v>0</v>
      </c>
      <c r="E47" s="8">
        <v>0.03487</v>
      </c>
      <c r="F47" s="17"/>
      <c r="G47" s="67"/>
      <c r="H47" s="67"/>
      <c r="I47" s="17"/>
      <c r="J47" s="2" t="e">
        <f t="shared" si="1"/>
        <v>#DIV/0!</v>
      </c>
      <c r="K47" s="23" t="e">
        <f t="shared" si="2"/>
        <v>#DIV/0!</v>
      </c>
    </row>
    <row r="48" spans="1:11" ht="15">
      <c r="A48" s="64" t="s">
        <v>662</v>
      </c>
      <c r="B48" s="68" t="s">
        <v>661</v>
      </c>
      <c r="C48" s="17">
        <v>543645</v>
      </c>
      <c r="D48" s="8">
        <v>0</v>
      </c>
      <c r="E48" s="8">
        <v>0</v>
      </c>
      <c r="F48" s="17">
        <v>416280</v>
      </c>
      <c r="G48" s="67"/>
      <c r="H48" s="67"/>
      <c r="I48" s="17">
        <v>256970.67418</v>
      </c>
      <c r="J48" s="2">
        <f t="shared" si="1"/>
        <v>47.26810219536646</v>
      </c>
      <c r="K48" s="23">
        <f t="shared" si="2"/>
        <v>61.730247472854806</v>
      </c>
    </row>
    <row r="49" spans="1:11" ht="38.25" customHeight="1" hidden="1">
      <c r="A49" s="64" t="s">
        <v>785</v>
      </c>
      <c r="B49" s="68" t="s">
        <v>585</v>
      </c>
      <c r="C49" s="17">
        <v>0</v>
      </c>
      <c r="D49" s="8">
        <v>0</v>
      </c>
      <c r="E49" s="8">
        <v>0</v>
      </c>
      <c r="F49" s="17"/>
      <c r="G49" s="67"/>
      <c r="H49" s="67"/>
      <c r="I49" s="17"/>
      <c r="J49" s="2" t="e">
        <f t="shared" si="1"/>
        <v>#DIV/0!</v>
      </c>
      <c r="K49" s="23" t="e">
        <f t="shared" si="2"/>
        <v>#DIV/0!</v>
      </c>
    </row>
    <row r="50" spans="1:11" s="63" customFormat="1" ht="14.25">
      <c r="A50" s="64" t="s">
        <v>663</v>
      </c>
      <c r="B50" s="65" t="s">
        <v>664</v>
      </c>
      <c r="C50" s="17">
        <v>48800</v>
      </c>
      <c r="D50" s="9">
        <v>218255.47634</v>
      </c>
      <c r="E50" s="9">
        <v>18367.56542</v>
      </c>
      <c r="F50" s="17">
        <v>24500</v>
      </c>
      <c r="G50" s="71"/>
      <c r="H50" s="71"/>
      <c r="I50" s="17">
        <v>73234.38186</v>
      </c>
      <c r="J50" s="2">
        <f t="shared" si="1"/>
        <v>150.07045463114753</v>
      </c>
      <c r="K50" s="23">
        <f t="shared" si="2"/>
        <v>298.9158443265306</v>
      </c>
    </row>
    <row r="51" spans="1:11" ht="15">
      <c r="A51" s="61" t="s">
        <v>786</v>
      </c>
      <c r="B51" s="62" t="s">
        <v>586</v>
      </c>
      <c r="C51" s="18">
        <f aca="true" t="shared" si="3" ref="C51:I51">SUM(C52+C54)</f>
        <v>69370.5</v>
      </c>
      <c r="D51" s="18">
        <f t="shared" si="3"/>
        <v>204455.47634000002</v>
      </c>
      <c r="E51" s="18">
        <f t="shared" si="3"/>
        <v>16620.85683</v>
      </c>
      <c r="F51" s="18">
        <f t="shared" si="3"/>
        <v>52071.9</v>
      </c>
      <c r="G51" s="18">
        <f t="shared" si="3"/>
        <v>0</v>
      </c>
      <c r="H51" s="18">
        <f t="shared" si="3"/>
        <v>0</v>
      </c>
      <c r="I51" s="18">
        <f t="shared" si="3"/>
        <v>50460.22629</v>
      </c>
      <c r="J51" s="25">
        <f t="shared" si="1"/>
        <v>72.74017960083897</v>
      </c>
      <c r="K51" s="24">
        <f t="shared" si="2"/>
        <v>96.90490704199385</v>
      </c>
    </row>
    <row r="52" spans="1:11" ht="25.5">
      <c r="A52" s="64" t="s">
        <v>787</v>
      </c>
      <c r="B52" s="65" t="s">
        <v>251</v>
      </c>
      <c r="C52" s="17">
        <f>SUM(C53)</f>
        <v>67890</v>
      </c>
      <c r="D52" s="17">
        <v>43.2</v>
      </c>
      <c r="E52" s="17">
        <v>0</v>
      </c>
      <c r="F52" s="17">
        <f>SUM(F53)</f>
        <v>50963</v>
      </c>
      <c r="G52" s="17">
        <f>SUM(G53)</f>
        <v>0</v>
      </c>
      <c r="H52" s="17">
        <f>SUM(H53)</f>
        <v>0</v>
      </c>
      <c r="I52" s="17">
        <f>SUM(I53)</f>
        <v>49140.50179</v>
      </c>
      <c r="J52" s="2">
        <f t="shared" si="1"/>
        <v>72.38253320076595</v>
      </c>
      <c r="K52" s="23">
        <f t="shared" si="2"/>
        <v>96.42387965779095</v>
      </c>
    </row>
    <row r="53" spans="1:11" ht="38.25">
      <c r="A53" s="64" t="s">
        <v>788</v>
      </c>
      <c r="B53" s="68" t="s">
        <v>587</v>
      </c>
      <c r="C53" s="17">
        <v>67890</v>
      </c>
      <c r="D53" s="8">
        <v>218212.27634</v>
      </c>
      <c r="E53" s="8">
        <v>0</v>
      </c>
      <c r="F53" s="17">
        <v>50963</v>
      </c>
      <c r="G53" s="8"/>
      <c r="H53" s="67"/>
      <c r="I53" s="17">
        <v>49140.50179</v>
      </c>
      <c r="J53" s="2">
        <f t="shared" si="1"/>
        <v>72.38253320076595</v>
      </c>
      <c r="K53" s="23">
        <f t="shared" si="2"/>
        <v>96.42387965779095</v>
      </c>
    </row>
    <row r="54" spans="1:11" ht="25.5">
      <c r="A54" s="64" t="s">
        <v>789</v>
      </c>
      <c r="B54" s="66" t="s">
        <v>379</v>
      </c>
      <c r="C54" s="17">
        <f>SUM(C56+C57)</f>
        <v>1480.5</v>
      </c>
      <c r="D54" s="67">
        <v>204412.27634</v>
      </c>
      <c r="E54" s="67">
        <v>16620.85683</v>
      </c>
      <c r="F54" s="17">
        <f>SUM(F56+F57)</f>
        <v>1108.9</v>
      </c>
      <c r="G54" s="17">
        <f>SUM(G56+G57)</f>
        <v>0</v>
      </c>
      <c r="H54" s="17">
        <f>SUM(H56+H57)</f>
        <v>0</v>
      </c>
      <c r="I54" s="17">
        <f>SUM(I56+I57)</f>
        <v>1319.7245</v>
      </c>
      <c r="J54" s="2">
        <f t="shared" si="1"/>
        <v>89.1404593042891</v>
      </c>
      <c r="K54" s="23">
        <f t="shared" si="2"/>
        <v>119.01203895752548</v>
      </c>
    </row>
    <row r="55" spans="1:11" ht="29.25" customHeight="1" hidden="1">
      <c r="A55" s="64" t="s">
        <v>790</v>
      </c>
      <c r="B55" s="75" t="s">
        <v>592</v>
      </c>
      <c r="C55" s="17">
        <v>0</v>
      </c>
      <c r="D55" s="8">
        <v>0</v>
      </c>
      <c r="E55" s="8">
        <v>0</v>
      </c>
      <c r="F55" s="17"/>
      <c r="G55" s="8"/>
      <c r="H55" s="8"/>
      <c r="I55" s="17"/>
      <c r="J55" s="2" t="e">
        <f t="shared" si="1"/>
        <v>#DIV/0!</v>
      </c>
      <c r="K55" s="23" t="e">
        <f t="shared" si="2"/>
        <v>#DIV/0!</v>
      </c>
    </row>
    <row r="56" spans="1:11" ht="25.5">
      <c r="A56" s="64" t="s">
        <v>791</v>
      </c>
      <c r="B56" s="68" t="s">
        <v>598</v>
      </c>
      <c r="C56" s="17">
        <v>1000</v>
      </c>
      <c r="D56" s="8">
        <v>13800</v>
      </c>
      <c r="E56" s="8">
        <v>1732.70859</v>
      </c>
      <c r="F56" s="17">
        <v>745</v>
      </c>
      <c r="G56" s="8"/>
      <c r="H56" s="8"/>
      <c r="I56" s="17">
        <v>1091</v>
      </c>
      <c r="J56" s="2">
        <f t="shared" si="1"/>
        <v>109.1</v>
      </c>
      <c r="K56" s="23">
        <f t="shared" si="2"/>
        <v>146.44295302013424</v>
      </c>
    </row>
    <row r="57" spans="1:11" ht="51">
      <c r="A57" s="64" t="s">
        <v>353</v>
      </c>
      <c r="B57" s="65" t="s">
        <v>146</v>
      </c>
      <c r="C57" s="17">
        <f>SUM(C58)</f>
        <v>480.5</v>
      </c>
      <c r="D57" s="8">
        <v>0</v>
      </c>
      <c r="E57" s="8">
        <v>14</v>
      </c>
      <c r="F57" s="17">
        <f>SUM(F58)</f>
        <v>363.9</v>
      </c>
      <c r="G57" s="17">
        <f>SUM(G58)</f>
        <v>0</v>
      </c>
      <c r="H57" s="17">
        <f>SUM(H58)</f>
        <v>0</v>
      </c>
      <c r="I57" s="17">
        <f>SUM(I58)</f>
        <v>228.7245</v>
      </c>
      <c r="J57" s="2">
        <f>I57/C57*10000%</f>
        <v>47.60135275754423</v>
      </c>
      <c r="K57" s="23">
        <f t="shared" si="2"/>
        <v>62.85366859027206</v>
      </c>
    </row>
    <row r="58" spans="1:11" ht="51">
      <c r="A58" s="64" t="s">
        <v>354</v>
      </c>
      <c r="B58" s="65" t="s">
        <v>147</v>
      </c>
      <c r="C58" s="17">
        <v>480.5</v>
      </c>
      <c r="D58" s="8">
        <v>0</v>
      </c>
      <c r="E58" s="8">
        <v>14</v>
      </c>
      <c r="F58" s="17">
        <v>363.9</v>
      </c>
      <c r="G58" s="8"/>
      <c r="H58" s="8"/>
      <c r="I58" s="17">
        <v>228.7245</v>
      </c>
      <c r="J58" s="2">
        <f>I58/C58*10000%</f>
        <v>47.60135275754423</v>
      </c>
      <c r="K58" s="23">
        <f t="shared" si="2"/>
        <v>62.85366859027206</v>
      </c>
    </row>
    <row r="59" spans="1:11" ht="26.25">
      <c r="A59" s="134" t="s">
        <v>792</v>
      </c>
      <c r="B59" s="76" t="s">
        <v>721</v>
      </c>
      <c r="C59" s="18">
        <f>SUM(C101+C109+C112+C113)</f>
        <v>0</v>
      </c>
      <c r="D59" s="18">
        <v>7323</v>
      </c>
      <c r="E59" s="18">
        <v>6261.91757</v>
      </c>
      <c r="F59" s="18">
        <f>SUM(F62+F101+F109+F112+F64+F60+F113)</f>
        <v>0</v>
      </c>
      <c r="G59" s="9"/>
      <c r="H59" s="9"/>
      <c r="I59" s="18">
        <f>SUM(I62+I101+I109+I112+I64+I60+I113)</f>
        <v>-26.56261</v>
      </c>
      <c r="J59" s="25">
        <v>0</v>
      </c>
      <c r="K59" s="59">
        <v>0</v>
      </c>
    </row>
    <row r="60" spans="1:11" ht="26.25">
      <c r="A60" s="135" t="s">
        <v>512</v>
      </c>
      <c r="B60" s="77" t="s">
        <v>161</v>
      </c>
      <c r="C60" s="17">
        <v>0</v>
      </c>
      <c r="D60" s="8">
        <v>7323</v>
      </c>
      <c r="E60" s="8">
        <v>6261.91757</v>
      </c>
      <c r="F60" s="17">
        <v>0</v>
      </c>
      <c r="G60" s="8"/>
      <c r="H60" s="8"/>
      <c r="I60" s="17">
        <v>-0.03179</v>
      </c>
      <c r="J60" s="2">
        <v>0</v>
      </c>
      <c r="K60" s="2">
        <f>J60/D60*10000%</f>
        <v>0</v>
      </c>
    </row>
    <row r="61" spans="1:11" ht="39.75" customHeight="1" hidden="1">
      <c r="A61" s="135" t="s">
        <v>513</v>
      </c>
      <c r="B61" s="77" t="s">
        <v>162</v>
      </c>
      <c r="C61" s="17">
        <v>0</v>
      </c>
      <c r="D61" s="8">
        <v>0</v>
      </c>
      <c r="E61" s="8">
        <v>1.78459</v>
      </c>
      <c r="F61" s="17"/>
      <c r="G61" s="8"/>
      <c r="H61" s="8"/>
      <c r="I61" s="17"/>
      <c r="J61" s="2" t="e">
        <f aca="true" t="shared" si="4" ref="J61:J107">I61/C61*10000%</f>
        <v>#DIV/0!</v>
      </c>
      <c r="K61" s="23" t="e">
        <f aca="true" t="shared" si="5" ref="K61:K100">I61/F61*10000%</f>
        <v>#DIV/0!</v>
      </c>
    </row>
    <row r="62" spans="1:11" ht="26.25" customHeight="1" hidden="1">
      <c r="A62" s="135" t="s">
        <v>514</v>
      </c>
      <c r="B62" s="77" t="s">
        <v>163</v>
      </c>
      <c r="C62" s="17">
        <v>262500</v>
      </c>
      <c r="D62" s="8">
        <v>65000</v>
      </c>
      <c r="E62" s="8">
        <v>4239.33493</v>
      </c>
      <c r="F62" s="17"/>
      <c r="G62" s="8"/>
      <c r="H62" s="8"/>
      <c r="I62" s="17"/>
      <c r="J62" s="2">
        <f t="shared" si="4"/>
        <v>0</v>
      </c>
      <c r="K62" s="23" t="e">
        <f t="shared" si="5"/>
        <v>#DIV/0!</v>
      </c>
    </row>
    <row r="63" spans="1:11" ht="39.75" customHeight="1" hidden="1">
      <c r="A63" s="135" t="s">
        <v>515</v>
      </c>
      <c r="B63" s="77" t="s">
        <v>164</v>
      </c>
      <c r="C63" s="17">
        <v>0</v>
      </c>
      <c r="D63" s="8">
        <v>0</v>
      </c>
      <c r="E63" s="8">
        <v>0</v>
      </c>
      <c r="F63" s="17"/>
      <c r="G63" s="8"/>
      <c r="H63" s="8"/>
      <c r="I63" s="17"/>
      <c r="J63" s="2" t="e">
        <f t="shared" si="4"/>
        <v>#DIV/0!</v>
      </c>
      <c r="K63" s="23" t="e">
        <f t="shared" si="5"/>
        <v>#DIV/0!</v>
      </c>
    </row>
    <row r="64" spans="1:11" ht="15" customHeight="1" hidden="1">
      <c r="A64" s="135" t="s">
        <v>516</v>
      </c>
      <c r="B64" s="77" t="s">
        <v>165</v>
      </c>
      <c r="C64" s="17">
        <v>50000</v>
      </c>
      <c r="D64" s="8">
        <v>15000</v>
      </c>
      <c r="E64" s="8">
        <v>2246.33</v>
      </c>
      <c r="F64" s="17"/>
      <c r="G64" s="8"/>
      <c r="H64" s="8"/>
      <c r="I64" s="17"/>
      <c r="J64" s="2">
        <f t="shared" si="4"/>
        <v>0</v>
      </c>
      <c r="K64" s="23" t="e">
        <f t="shared" si="5"/>
        <v>#DIV/0!</v>
      </c>
    </row>
    <row r="65" spans="1:11" ht="39.75" customHeight="1" hidden="1">
      <c r="A65" s="135" t="s">
        <v>517</v>
      </c>
      <c r="B65" s="77" t="s">
        <v>166</v>
      </c>
      <c r="C65" s="17">
        <v>212500</v>
      </c>
      <c r="D65" s="8">
        <v>50000</v>
      </c>
      <c r="E65" s="8">
        <v>1993.00493</v>
      </c>
      <c r="F65" s="17"/>
      <c r="G65" s="8"/>
      <c r="H65" s="8"/>
      <c r="I65" s="17"/>
      <c r="J65" s="2">
        <f t="shared" si="4"/>
        <v>0</v>
      </c>
      <c r="K65" s="23" t="e">
        <f t="shared" si="5"/>
        <v>#DIV/0!</v>
      </c>
    </row>
    <row r="66" spans="1:11" ht="39.75" customHeight="1" hidden="1">
      <c r="A66" s="135" t="s">
        <v>518</v>
      </c>
      <c r="B66" s="77" t="s">
        <v>167</v>
      </c>
      <c r="C66" s="17">
        <v>0</v>
      </c>
      <c r="D66" s="8">
        <v>0</v>
      </c>
      <c r="E66" s="8">
        <v>0</v>
      </c>
      <c r="F66" s="17"/>
      <c r="G66" s="8"/>
      <c r="H66" s="8"/>
      <c r="I66" s="17"/>
      <c r="J66" s="2" t="e">
        <f t="shared" si="4"/>
        <v>#DIV/0!</v>
      </c>
      <c r="K66" s="23" t="e">
        <f t="shared" si="5"/>
        <v>#DIV/0!</v>
      </c>
    </row>
    <row r="67" spans="1:11" ht="39.75" customHeight="1" hidden="1">
      <c r="A67" s="135" t="s">
        <v>519</v>
      </c>
      <c r="B67" s="77" t="s">
        <v>168</v>
      </c>
      <c r="C67" s="17">
        <v>0</v>
      </c>
      <c r="D67" s="8">
        <v>0</v>
      </c>
      <c r="E67" s="8">
        <v>0</v>
      </c>
      <c r="F67" s="17"/>
      <c r="G67" s="8"/>
      <c r="H67" s="8"/>
      <c r="I67" s="17"/>
      <c r="J67" s="2" t="e">
        <f t="shared" si="4"/>
        <v>#DIV/0!</v>
      </c>
      <c r="K67" s="23" t="e">
        <f t="shared" si="5"/>
        <v>#DIV/0!</v>
      </c>
    </row>
    <row r="68" spans="1:11" ht="15" customHeight="1" hidden="1">
      <c r="A68" s="135" t="s">
        <v>520</v>
      </c>
      <c r="B68" s="77" t="s">
        <v>169</v>
      </c>
      <c r="C68" s="17">
        <v>71330</v>
      </c>
      <c r="D68" s="8">
        <v>13032</v>
      </c>
      <c r="E68" s="8">
        <v>3882.98658</v>
      </c>
      <c r="F68" s="17"/>
      <c r="G68" s="8"/>
      <c r="H68" s="8"/>
      <c r="I68" s="17"/>
      <c r="J68" s="2">
        <f t="shared" si="4"/>
        <v>0</v>
      </c>
      <c r="K68" s="23" t="e">
        <f t="shared" si="5"/>
        <v>#DIV/0!</v>
      </c>
    </row>
    <row r="69" spans="1:11" ht="39.75" customHeight="1" hidden="1">
      <c r="A69" s="135" t="s">
        <v>521</v>
      </c>
      <c r="B69" s="77" t="s">
        <v>170</v>
      </c>
      <c r="C69" s="17">
        <v>1189</v>
      </c>
      <c r="D69" s="8">
        <v>239</v>
      </c>
      <c r="E69" s="8">
        <v>53.78711</v>
      </c>
      <c r="F69" s="17"/>
      <c r="G69" s="8"/>
      <c r="H69" s="8"/>
      <c r="I69" s="17"/>
      <c r="J69" s="2">
        <f t="shared" si="4"/>
        <v>0</v>
      </c>
      <c r="K69" s="23" t="e">
        <f t="shared" si="5"/>
        <v>#DIV/0!</v>
      </c>
    </row>
    <row r="70" spans="1:11" ht="39.75" customHeight="1" hidden="1">
      <c r="A70" s="135" t="s">
        <v>522</v>
      </c>
      <c r="B70" s="77" t="s">
        <v>171</v>
      </c>
      <c r="C70" s="17">
        <v>245</v>
      </c>
      <c r="D70" s="8">
        <v>39</v>
      </c>
      <c r="E70" s="8">
        <v>49.02281</v>
      </c>
      <c r="F70" s="17"/>
      <c r="G70" s="8"/>
      <c r="H70" s="8"/>
      <c r="I70" s="17"/>
      <c r="J70" s="2">
        <f t="shared" si="4"/>
        <v>0</v>
      </c>
      <c r="K70" s="23" t="e">
        <f t="shared" si="5"/>
        <v>#DIV/0!</v>
      </c>
    </row>
    <row r="71" spans="1:11" ht="39.75" customHeight="1" hidden="1">
      <c r="A71" s="135" t="s">
        <v>523</v>
      </c>
      <c r="B71" s="77" t="s">
        <v>172</v>
      </c>
      <c r="C71" s="17">
        <v>3480</v>
      </c>
      <c r="D71" s="8">
        <v>700</v>
      </c>
      <c r="E71" s="8">
        <v>537.6466</v>
      </c>
      <c r="F71" s="17"/>
      <c r="G71" s="8"/>
      <c r="H71" s="8"/>
      <c r="I71" s="17"/>
      <c r="J71" s="2">
        <f t="shared" si="4"/>
        <v>0</v>
      </c>
      <c r="K71" s="23" t="e">
        <f t="shared" si="5"/>
        <v>#DIV/0!</v>
      </c>
    </row>
    <row r="72" spans="1:11" ht="39.75" customHeight="1" hidden="1">
      <c r="A72" s="135" t="s">
        <v>524</v>
      </c>
      <c r="B72" s="77" t="s">
        <v>175</v>
      </c>
      <c r="C72" s="17">
        <v>1950</v>
      </c>
      <c r="D72" s="8">
        <v>400</v>
      </c>
      <c r="E72" s="8">
        <v>64.416</v>
      </c>
      <c r="F72" s="17"/>
      <c r="G72" s="8"/>
      <c r="H72" s="8"/>
      <c r="I72" s="17"/>
      <c r="J72" s="2">
        <f t="shared" si="4"/>
        <v>0</v>
      </c>
      <c r="K72" s="23" t="e">
        <f t="shared" si="5"/>
        <v>#DIV/0!</v>
      </c>
    </row>
    <row r="73" spans="1:11" ht="39.75" customHeight="1" hidden="1">
      <c r="A73" s="135" t="s">
        <v>525</v>
      </c>
      <c r="B73" s="77" t="s">
        <v>176</v>
      </c>
      <c r="C73" s="17">
        <v>0</v>
      </c>
      <c r="D73" s="8">
        <v>0</v>
      </c>
      <c r="E73" s="8">
        <v>0</v>
      </c>
      <c r="F73" s="17"/>
      <c r="G73" s="8"/>
      <c r="H73" s="8"/>
      <c r="I73" s="17"/>
      <c r="J73" s="2" t="e">
        <f t="shared" si="4"/>
        <v>#DIV/0!</v>
      </c>
      <c r="K73" s="23" t="e">
        <f t="shared" si="5"/>
        <v>#DIV/0!</v>
      </c>
    </row>
    <row r="74" spans="1:11" ht="39.75" customHeight="1" hidden="1">
      <c r="A74" s="135" t="s">
        <v>526</v>
      </c>
      <c r="B74" s="77" t="s">
        <v>187</v>
      </c>
      <c r="C74" s="17">
        <v>4559.5</v>
      </c>
      <c r="D74" s="8">
        <v>1019.5</v>
      </c>
      <c r="E74" s="8">
        <v>264.74272</v>
      </c>
      <c r="F74" s="17"/>
      <c r="G74" s="8"/>
      <c r="H74" s="8"/>
      <c r="I74" s="17"/>
      <c r="J74" s="2">
        <f t="shared" si="4"/>
        <v>0</v>
      </c>
      <c r="K74" s="23" t="e">
        <f t="shared" si="5"/>
        <v>#DIV/0!</v>
      </c>
    </row>
    <row r="75" spans="1:11" ht="39.75" customHeight="1" hidden="1">
      <c r="A75" s="135" t="s">
        <v>527</v>
      </c>
      <c r="B75" s="77" t="s">
        <v>188</v>
      </c>
      <c r="C75" s="17">
        <v>2920</v>
      </c>
      <c r="D75" s="8">
        <v>690</v>
      </c>
      <c r="E75" s="8">
        <v>125.6</v>
      </c>
      <c r="F75" s="17"/>
      <c r="G75" s="8"/>
      <c r="H75" s="8"/>
      <c r="I75" s="17"/>
      <c r="J75" s="2">
        <f t="shared" si="4"/>
        <v>0</v>
      </c>
      <c r="K75" s="23" t="e">
        <f t="shared" si="5"/>
        <v>#DIV/0!</v>
      </c>
    </row>
    <row r="76" spans="1:11" ht="39.75" customHeight="1" hidden="1">
      <c r="A76" s="135" t="s">
        <v>528</v>
      </c>
      <c r="B76" s="77" t="s">
        <v>191</v>
      </c>
      <c r="C76" s="17">
        <v>1040</v>
      </c>
      <c r="D76" s="8">
        <v>230</v>
      </c>
      <c r="E76" s="8">
        <v>16.97815</v>
      </c>
      <c r="F76" s="17"/>
      <c r="G76" s="8"/>
      <c r="H76" s="8"/>
      <c r="I76" s="17"/>
      <c r="J76" s="2">
        <f t="shared" si="4"/>
        <v>0</v>
      </c>
      <c r="K76" s="23" t="e">
        <f t="shared" si="5"/>
        <v>#DIV/0!</v>
      </c>
    </row>
    <row r="77" spans="1:11" ht="39.75" customHeight="1" hidden="1">
      <c r="A77" s="135" t="s">
        <v>529</v>
      </c>
      <c r="B77" s="77" t="s">
        <v>192</v>
      </c>
      <c r="C77" s="17">
        <v>0</v>
      </c>
      <c r="D77" s="8">
        <v>0</v>
      </c>
      <c r="E77" s="8">
        <v>0.17955</v>
      </c>
      <c r="F77" s="17"/>
      <c r="G77" s="8"/>
      <c r="H77" s="8"/>
      <c r="I77" s="17"/>
      <c r="J77" s="2" t="e">
        <f t="shared" si="4"/>
        <v>#DIV/0!</v>
      </c>
      <c r="K77" s="23" t="e">
        <f t="shared" si="5"/>
        <v>#DIV/0!</v>
      </c>
    </row>
    <row r="78" spans="1:11" ht="39.75" customHeight="1" hidden="1">
      <c r="A78" s="135" t="s">
        <v>530</v>
      </c>
      <c r="B78" s="77" t="s">
        <v>193</v>
      </c>
      <c r="C78" s="17">
        <v>210</v>
      </c>
      <c r="D78" s="8">
        <v>52.5</v>
      </c>
      <c r="E78" s="8">
        <v>43.71761</v>
      </c>
      <c r="F78" s="17"/>
      <c r="G78" s="8"/>
      <c r="H78" s="8"/>
      <c r="I78" s="17"/>
      <c r="J78" s="2">
        <f t="shared" si="4"/>
        <v>0</v>
      </c>
      <c r="K78" s="23" t="e">
        <f t="shared" si="5"/>
        <v>#DIV/0!</v>
      </c>
    </row>
    <row r="79" spans="1:11" ht="39.75" customHeight="1" hidden="1">
      <c r="A79" s="135" t="s">
        <v>531</v>
      </c>
      <c r="B79" s="77" t="s">
        <v>194</v>
      </c>
      <c r="C79" s="17">
        <v>0</v>
      </c>
      <c r="D79" s="8">
        <v>0</v>
      </c>
      <c r="E79" s="8">
        <v>11.7694</v>
      </c>
      <c r="F79" s="17"/>
      <c r="G79" s="8"/>
      <c r="H79" s="8"/>
      <c r="I79" s="17"/>
      <c r="J79" s="2" t="e">
        <f t="shared" si="4"/>
        <v>#DIV/0!</v>
      </c>
      <c r="K79" s="23" t="e">
        <f t="shared" si="5"/>
        <v>#DIV/0!</v>
      </c>
    </row>
    <row r="80" spans="1:11" ht="39.75" customHeight="1" hidden="1">
      <c r="A80" s="135" t="s">
        <v>532</v>
      </c>
      <c r="B80" s="77" t="s">
        <v>197</v>
      </c>
      <c r="C80" s="17">
        <v>2138</v>
      </c>
      <c r="D80" s="8">
        <v>212</v>
      </c>
      <c r="E80" s="8">
        <v>71</v>
      </c>
      <c r="F80" s="17"/>
      <c r="G80" s="8"/>
      <c r="H80" s="8"/>
      <c r="I80" s="17"/>
      <c r="J80" s="2">
        <f t="shared" si="4"/>
        <v>0</v>
      </c>
      <c r="K80" s="23" t="e">
        <f t="shared" si="5"/>
        <v>#DIV/0!</v>
      </c>
    </row>
    <row r="81" spans="1:11" ht="39.75" customHeight="1" hidden="1">
      <c r="A81" s="135" t="s">
        <v>533</v>
      </c>
      <c r="B81" s="77" t="s">
        <v>198</v>
      </c>
      <c r="C81" s="17">
        <v>8576.14</v>
      </c>
      <c r="D81" s="8">
        <v>1732.74</v>
      </c>
      <c r="E81" s="8">
        <v>579.13109</v>
      </c>
      <c r="F81" s="17"/>
      <c r="G81" s="8"/>
      <c r="H81" s="8"/>
      <c r="I81" s="17"/>
      <c r="J81" s="2">
        <f t="shared" si="4"/>
        <v>0</v>
      </c>
      <c r="K81" s="23" t="e">
        <f t="shared" si="5"/>
        <v>#DIV/0!</v>
      </c>
    </row>
    <row r="82" spans="1:11" ht="39.75" customHeight="1" hidden="1">
      <c r="A82" s="135" t="s">
        <v>534</v>
      </c>
      <c r="B82" s="77" t="s">
        <v>199</v>
      </c>
      <c r="C82" s="17">
        <v>6017</v>
      </c>
      <c r="D82" s="8">
        <v>568</v>
      </c>
      <c r="E82" s="8">
        <v>60</v>
      </c>
      <c r="F82" s="17"/>
      <c r="G82" s="8"/>
      <c r="H82" s="8"/>
      <c r="I82" s="17"/>
      <c r="J82" s="2">
        <f t="shared" si="4"/>
        <v>0</v>
      </c>
      <c r="K82" s="23" t="e">
        <f t="shared" si="5"/>
        <v>#DIV/0!</v>
      </c>
    </row>
    <row r="83" spans="1:11" ht="39.75" customHeight="1" hidden="1">
      <c r="A83" s="135" t="s">
        <v>535</v>
      </c>
      <c r="B83" s="77" t="s">
        <v>200</v>
      </c>
      <c r="C83" s="17">
        <v>2384</v>
      </c>
      <c r="D83" s="8">
        <v>586.457</v>
      </c>
      <c r="E83" s="8">
        <v>80.49302</v>
      </c>
      <c r="F83" s="17"/>
      <c r="G83" s="8"/>
      <c r="H83" s="8"/>
      <c r="I83" s="17"/>
      <c r="J83" s="2">
        <f t="shared" si="4"/>
        <v>0</v>
      </c>
      <c r="K83" s="23" t="e">
        <f t="shared" si="5"/>
        <v>#DIV/0!</v>
      </c>
    </row>
    <row r="84" spans="1:11" ht="39.75" customHeight="1" hidden="1">
      <c r="A84" s="135" t="s">
        <v>540</v>
      </c>
      <c r="B84" s="77" t="s">
        <v>201</v>
      </c>
      <c r="C84" s="17">
        <v>36621.36</v>
      </c>
      <c r="D84" s="8">
        <v>6562.803</v>
      </c>
      <c r="E84" s="8">
        <v>1924.50252</v>
      </c>
      <c r="F84" s="17"/>
      <c r="G84" s="8"/>
      <c r="H84" s="8"/>
      <c r="I84" s="17"/>
      <c r="J84" s="2">
        <f t="shared" si="4"/>
        <v>0</v>
      </c>
      <c r="K84" s="23" t="e">
        <f t="shared" si="5"/>
        <v>#DIV/0!</v>
      </c>
    </row>
    <row r="85" spans="1:11" ht="39.75" customHeight="1" hidden="1">
      <c r="A85" s="135" t="s">
        <v>541</v>
      </c>
      <c r="B85" s="77" t="s">
        <v>202</v>
      </c>
      <c r="C85" s="17">
        <v>158817</v>
      </c>
      <c r="D85" s="8">
        <v>32531.8</v>
      </c>
      <c r="E85" s="8">
        <v>4919.61941</v>
      </c>
      <c r="F85" s="17"/>
      <c r="G85" s="8"/>
      <c r="H85" s="8"/>
      <c r="I85" s="17"/>
      <c r="J85" s="2">
        <f t="shared" si="4"/>
        <v>0</v>
      </c>
      <c r="K85" s="23" t="e">
        <f t="shared" si="5"/>
        <v>#DIV/0!</v>
      </c>
    </row>
    <row r="86" spans="1:11" ht="39.75" customHeight="1" hidden="1">
      <c r="A86" s="135" t="s">
        <v>544</v>
      </c>
      <c r="B86" s="77" t="s">
        <v>203</v>
      </c>
      <c r="C86" s="17">
        <v>0</v>
      </c>
      <c r="D86" s="8">
        <v>0</v>
      </c>
      <c r="E86" s="8">
        <v>1521.04736</v>
      </c>
      <c r="F86" s="17"/>
      <c r="G86" s="8"/>
      <c r="H86" s="8"/>
      <c r="I86" s="17"/>
      <c r="J86" s="2" t="e">
        <f t="shared" si="4"/>
        <v>#DIV/0!</v>
      </c>
      <c r="K86" s="23" t="e">
        <f t="shared" si="5"/>
        <v>#DIV/0!</v>
      </c>
    </row>
    <row r="87" spans="1:11" ht="39.75" customHeight="1" hidden="1">
      <c r="A87" s="135" t="s">
        <v>545</v>
      </c>
      <c r="B87" s="77" t="s">
        <v>204</v>
      </c>
      <c r="C87" s="17">
        <v>158817</v>
      </c>
      <c r="D87" s="8">
        <v>32531.8</v>
      </c>
      <c r="E87" s="8">
        <v>3398.57205</v>
      </c>
      <c r="F87" s="17"/>
      <c r="G87" s="8"/>
      <c r="H87" s="8"/>
      <c r="I87" s="17"/>
      <c r="J87" s="2">
        <f t="shared" si="4"/>
        <v>0</v>
      </c>
      <c r="K87" s="23" t="e">
        <f t="shared" si="5"/>
        <v>#DIV/0!</v>
      </c>
    </row>
    <row r="88" spans="1:11" ht="39.75" customHeight="1" hidden="1">
      <c r="A88" s="135" t="s">
        <v>546</v>
      </c>
      <c r="B88" s="77" t="s">
        <v>205</v>
      </c>
      <c r="C88" s="17"/>
      <c r="D88" s="8"/>
      <c r="E88" s="8"/>
      <c r="F88" s="17"/>
      <c r="G88" s="8"/>
      <c r="H88" s="8"/>
      <c r="I88" s="17"/>
      <c r="J88" s="2" t="e">
        <f t="shared" si="4"/>
        <v>#DIV/0!</v>
      </c>
      <c r="K88" s="23" t="e">
        <f t="shared" si="5"/>
        <v>#DIV/0!</v>
      </c>
    </row>
    <row r="89" spans="1:11" ht="39.75" customHeight="1" hidden="1">
      <c r="A89" s="135" t="s">
        <v>547</v>
      </c>
      <c r="B89" s="77" t="s">
        <v>206</v>
      </c>
      <c r="C89" s="17"/>
      <c r="D89" s="8"/>
      <c r="E89" s="8"/>
      <c r="F89" s="17"/>
      <c r="G89" s="8"/>
      <c r="H89" s="8"/>
      <c r="I89" s="17">
        <v>576.1</v>
      </c>
      <c r="J89" s="2" t="e">
        <f t="shared" si="4"/>
        <v>#DIV/0!</v>
      </c>
      <c r="K89" s="23" t="e">
        <f t="shared" si="5"/>
        <v>#DIV/0!</v>
      </c>
    </row>
    <row r="90" spans="1:11" ht="39.75" customHeight="1" hidden="1">
      <c r="A90" s="135" t="s">
        <v>548</v>
      </c>
      <c r="B90" s="77" t="s">
        <v>208</v>
      </c>
      <c r="C90" s="17"/>
      <c r="D90" s="8"/>
      <c r="E90" s="8"/>
      <c r="F90" s="17"/>
      <c r="G90" s="8"/>
      <c r="H90" s="8"/>
      <c r="I90" s="17"/>
      <c r="J90" s="2" t="e">
        <f t="shared" si="4"/>
        <v>#DIV/0!</v>
      </c>
      <c r="K90" s="23" t="e">
        <f t="shared" si="5"/>
        <v>#DIV/0!</v>
      </c>
    </row>
    <row r="91" spans="1:11" ht="39.75" customHeight="1" hidden="1">
      <c r="A91" s="135" t="s">
        <v>549</v>
      </c>
      <c r="B91" s="77" t="s">
        <v>209</v>
      </c>
      <c r="C91" s="17"/>
      <c r="D91" s="8"/>
      <c r="E91" s="8"/>
      <c r="F91" s="17"/>
      <c r="G91" s="8"/>
      <c r="H91" s="8"/>
      <c r="I91" s="17"/>
      <c r="J91" s="2" t="e">
        <f t="shared" si="4"/>
        <v>#DIV/0!</v>
      </c>
      <c r="K91" s="23" t="e">
        <f t="shared" si="5"/>
        <v>#DIV/0!</v>
      </c>
    </row>
    <row r="92" spans="1:11" ht="39.75" customHeight="1" hidden="1">
      <c r="A92" s="135" t="s">
        <v>550</v>
      </c>
      <c r="B92" s="77" t="s">
        <v>210</v>
      </c>
      <c r="C92" s="17"/>
      <c r="D92" s="8"/>
      <c r="E92" s="8"/>
      <c r="F92" s="17"/>
      <c r="G92" s="8"/>
      <c r="H92" s="8"/>
      <c r="I92" s="17"/>
      <c r="J92" s="2" t="e">
        <f t="shared" si="4"/>
        <v>#DIV/0!</v>
      </c>
      <c r="K92" s="23" t="e">
        <f t="shared" si="5"/>
        <v>#DIV/0!</v>
      </c>
    </row>
    <row r="93" spans="1:11" ht="39.75" customHeight="1" hidden="1">
      <c r="A93" s="135" t="s">
        <v>551</v>
      </c>
      <c r="B93" s="77" t="s">
        <v>211</v>
      </c>
      <c r="C93" s="17"/>
      <c r="D93" s="8"/>
      <c r="E93" s="8"/>
      <c r="F93" s="17"/>
      <c r="G93" s="8"/>
      <c r="H93" s="8"/>
      <c r="I93" s="17"/>
      <c r="J93" s="2" t="e">
        <f t="shared" si="4"/>
        <v>#DIV/0!</v>
      </c>
      <c r="K93" s="23" t="e">
        <f t="shared" si="5"/>
        <v>#DIV/0!</v>
      </c>
    </row>
    <row r="94" spans="1:11" ht="39.75" customHeight="1" hidden="1">
      <c r="A94" s="135" t="s">
        <v>552</v>
      </c>
      <c r="B94" s="77" t="s">
        <v>212</v>
      </c>
      <c r="C94" s="17"/>
      <c r="D94" s="8"/>
      <c r="E94" s="8"/>
      <c r="F94" s="17"/>
      <c r="G94" s="8"/>
      <c r="H94" s="8"/>
      <c r="I94" s="17"/>
      <c r="J94" s="2" t="e">
        <f t="shared" si="4"/>
        <v>#DIV/0!</v>
      </c>
      <c r="K94" s="23" t="e">
        <f t="shared" si="5"/>
        <v>#DIV/0!</v>
      </c>
    </row>
    <row r="95" spans="1:11" ht="39.75" customHeight="1" hidden="1">
      <c r="A95" s="135" t="s">
        <v>553</v>
      </c>
      <c r="B95" s="77" t="s">
        <v>213</v>
      </c>
      <c r="C95" s="17"/>
      <c r="D95" s="8"/>
      <c r="E95" s="8"/>
      <c r="F95" s="17"/>
      <c r="G95" s="8"/>
      <c r="H95" s="8"/>
      <c r="I95" s="17"/>
      <c r="J95" s="2" t="e">
        <f t="shared" si="4"/>
        <v>#DIV/0!</v>
      </c>
      <c r="K95" s="23" t="e">
        <f t="shared" si="5"/>
        <v>#DIV/0!</v>
      </c>
    </row>
    <row r="96" spans="1:11" ht="39.75" customHeight="1" hidden="1">
      <c r="A96" s="135" t="s">
        <v>554</v>
      </c>
      <c r="B96" s="77" t="s">
        <v>216</v>
      </c>
      <c r="C96" s="17"/>
      <c r="D96" s="8"/>
      <c r="E96" s="8"/>
      <c r="F96" s="17"/>
      <c r="G96" s="8"/>
      <c r="H96" s="8"/>
      <c r="I96" s="17"/>
      <c r="J96" s="2" t="e">
        <f t="shared" si="4"/>
        <v>#DIV/0!</v>
      </c>
      <c r="K96" s="23" t="e">
        <f t="shared" si="5"/>
        <v>#DIV/0!</v>
      </c>
    </row>
    <row r="97" spans="1:11" ht="39.75" customHeight="1" hidden="1">
      <c r="A97" s="135" t="s">
        <v>555</v>
      </c>
      <c r="B97" s="77" t="s">
        <v>217</v>
      </c>
      <c r="C97" s="17"/>
      <c r="D97" s="8"/>
      <c r="E97" s="8"/>
      <c r="F97" s="17"/>
      <c r="G97" s="8"/>
      <c r="H97" s="8"/>
      <c r="I97" s="17"/>
      <c r="J97" s="2" t="e">
        <f t="shared" si="4"/>
        <v>#DIV/0!</v>
      </c>
      <c r="K97" s="23" t="e">
        <f t="shared" si="5"/>
        <v>#DIV/0!</v>
      </c>
    </row>
    <row r="98" spans="1:11" ht="39.75" customHeight="1" hidden="1">
      <c r="A98" s="135" t="s">
        <v>556</v>
      </c>
      <c r="B98" s="77" t="s">
        <v>228</v>
      </c>
      <c r="C98" s="17"/>
      <c r="D98" s="8"/>
      <c r="E98" s="8"/>
      <c r="F98" s="17"/>
      <c r="G98" s="8"/>
      <c r="H98" s="8"/>
      <c r="I98" s="17"/>
      <c r="J98" s="2" t="e">
        <f t="shared" si="4"/>
        <v>#DIV/0!</v>
      </c>
      <c r="K98" s="23" t="e">
        <f t="shared" si="5"/>
        <v>#DIV/0!</v>
      </c>
    </row>
    <row r="99" spans="1:11" ht="39.75" customHeight="1" hidden="1">
      <c r="A99" s="135" t="s">
        <v>557</v>
      </c>
      <c r="B99" s="77" t="s">
        <v>463</v>
      </c>
      <c r="C99" s="17"/>
      <c r="D99" s="8"/>
      <c r="E99" s="8"/>
      <c r="F99" s="17"/>
      <c r="G99" s="8"/>
      <c r="H99" s="8"/>
      <c r="I99" s="17"/>
      <c r="J99" s="2" t="e">
        <f t="shared" si="4"/>
        <v>#DIV/0!</v>
      </c>
      <c r="K99" s="23" t="e">
        <f t="shared" si="5"/>
        <v>#DIV/0!</v>
      </c>
    </row>
    <row r="100" spans="1:11" ht="39.75" customHeight="1" hidden="1">
      <c r="A100" s="135" t="s">
        <v>558</v>
      </c>
      <c r="B100" s="77" t="s">
        <v>495</v>
      </c>
      <c r="C100" s="17"/>
      <c r="D100" s="8"/>
      <c r="E100" s="8"/>
      <c r="F100" s="17"/>
      <c r="G100" s="8"/>
      <c r="H100" s="8"/>
      <c r="I100" s="17"/>
      <c r="J100" s="2" t="e">
        <f t="shared" si="4"/>
        <v>#DIV/0!</v>
      </c>
      <c r="K100" s="23" t="e">
        <f t="shared" si="5"/>
        <v>#DIV/0!</v>
      </c>
    </row>
    <row r="101" spans="1:11" ht="15">
      <c r="A101" s="135" t="s">
        <v>559</v>
      </c>
      <c r="B101" s="77" t="s">
        <v>496</v>
      </c>
      <c r="C101" s="17">
        <f>SUM(C102:C108)</f>
        <v>0</v>
      </c>
      <c r="D101" s="8"/>
      <c r="E101" s="8"/>
      <c r="F101" s="17">
        <f>SUM(F102:F108)</f>
        <v>0</v>
      </c>
      <c r="G101" s="17">
        <f>SUM(G102:G108)</f>
        <v>0</v>
      </c>
      <c r="H101" s="17">
        <f>SUM(H102:H108)</f>
        <v>0</v>
      </c>
      <c r="I101" s="17">
        <f>SUM(I102:I108)</f>
        <v>4.10138</v>
      </c>
      <c r="J101" s="2">
        <v>0</v>
      </c>
      <c r="K101" s="23">
        <v>0</v>
      </c>
    </row>
    <row r="102" spans="1:11" ht="15">
      <c r="A102" s="135" t="s">
        <v>560</v>
      </c>
      <c r="B102" s="77" t="s">
        <v>497</v>
      </c>
      <c r="C102" s="17">
        <v>0</v>
      </c>
      <c r="D102" s="8"/>
      <c r="E102" s="8"/>
      <c r="F102" s="17">
        <v>0</v>
      </c>
      <c r="G102" s="8"/>
      <c r="H102" s="8"/>
      <c r="I102" s="17">
        <f>5.78853</f>
        <v>5.78853</v>
      </c>
      <c r="J102" s="2">
        <v>0</v>
      </c>
      <c r="K102" s="23">
        <v>0</v>
      </c>
    </row>
    <row r="103" spans="1:11" ht="39.75" customHeight="1" hidden="1">
      <c r="A103" s="135" t="s">
        <v>561</v>
      </c>
      <c r="B103" s="77" t="s">
        <v>500</v>
      </c>
      <c r="C103" s="17"/>
      <c r="D103" s="8"/>
      <c r="E103" s="8"/>
      <c r="F103" s="17"/>
      <c r="G103" s="8"/>
      <c r="H103" s="8"/>
      <c r="I103" s="17"/>
      <c r="J103" s="2" t="e">
        <f t="shared" si="4"/>
        <v>#DIV/0!</v>
      </c>
      <c r="K103" s="23">
        <v>0</v>
      </c>
    </row>
    <row r="104" spans="1:11" ht="39.75" customHeight="1" hidden="1">
      <c r="A104" s="135" t="s">
        <v>562</v>
      </c>
      <c r="B104" s="77" t="s">
        <v>501</v>
      </c>
      <c r="C104" s="17"/>
      <c r="D104" s="8"/>
      <c r="E104" s="8"/>
      <c r="F104" s="17"/>
      <c r="G104" s="8"/>
      <c r="H104" s="8"/>
      <c r="I104" s="17"/>
      <c r="J104" s="2" t="e">
        <f t="shared" si="4"/>
        <v>#DIV/0!</v>
      </c>
      <c r="K104" s="23">
        <v>0</v>
      </c>
    </row>
    <row r="105" spans="1:11" ht="15" customHeight="1">
      <c r="A105" s="135" t="s">
        <v>563</v>
      </c>
      <c r="B105" s="77" t="s">
        <v>502</v>
      </c>
      <c r="C105" s="17"/>
      <c r="D105" s="8"/>
      <c r="E105" s="8"/>
      <c r="F105" s="17"/>
      <c r="G105" s="8"/>
      <c r="H105" s="8"/>
      <c r="I105" s="17">
        <v>0.0006</v>
      </c>
      <c r="J105" s="2">
        <v>0</v>
      </c>
      <c r="K105" s="23">
        <v>0</v>
      </c>
    </row>
    <row r="106" spans="1:11" ht="39.75" customHeight="1" hidden="1">
      <c r="A106" s="135" t="s">
        <v>564</v>
      </c>
      <c r="B106" s="77" t="s">
        <v>503</v>
      </c>
      <c r="C106" s="17"/>
      <c r="D106" s="8"/>
      <c r="E106" s="8"/>
      <c r="F106" s="17"/>
      <c r="G106" s="8"/>
      <c r="H106" s="8"/>
      <c r="I106" s="17"/>
      <c r="J106" s="2" t="e">
        <f t="shared" si="4"/>
        <v>#DIV/0!</v>
      </c>
      <c r="K106" s="23">
        <v>0</v>
      </c>
    </row>
    <row r="107" spans="1:11" ht="39.75" customHeight="1" hidden="1">
      <c r="A107" s="135" t="s">
        <v>565</v>
      </c>
      <c r="B107" s="77" t="s">
        <v>504</v>
      </c>
      <c r="C107" s="17"/>
      <c r="D107" s="8"/>
      <c r="E107" s="8"/>
      <c r="F107" s="17"/>
      <c r="G107" s="8"/>
      <c r="H107" s="8"/>
      <c r="I107" s="17"/>
      <c r="J107" s="2" t="e">
        <f t="shared" si="4"/>
        <v>#DIV/0!</v>
      </c>
      <c r="K107" s="23">
        <v>0</v>
      </c>
    </row>
    <row r="108" spans="1:11" ht="15">
      <c r="A108" s="135" t="s">
        <v>564</v>
      </c>
      <c r="B108" s="77" t="s">
        <v>503</v>
      </c>
      <c r="C108" s="17">
        <v>0</v>
      </c>
      <c r="D108" s="8"/>
      <c r="E108" s="8"/>
      <c r="F108" s="17">
        <v>0</v>
      </c>
      <c r="G108" s="8"/>
      <c r="H108" s="8"/>
      <c r="I108" s="17">
        <v>-1.68775</v>
      </c>
      <c r="J108" s="2">
        <v>0</v>
      </c>
      <c r="K108" s="23">
        <v>0</v>
      </c>
    </row>
    <row r="109" spans="1:11" ht="26.25">
      <c r="A109" s="135" t="s">
        <v>566</v>
      </c>
      <c r="B109" s="77" t="s">
        <v>506</v>
      </c>
      <c r="C109" s="17">
        <v>0</v>
      </c>
      <c r="D109" s="8"/>
      <c r="E109" s="8"/>
      <c r="F109" s="17">
        <v>0</v>
      </c>
      <c r="G109" s="8"/>
      <c r="H109" s="8"/>
      <c r="I109" s="17">
        <v>0.19132</v>
      </c>
      <c r="J109" s="2">
        <v>0</v>
      </c>
      <c r="K109" s="23">
        <v>0</v>
      </c>
    </row>
    <row r="110" spans="1:11" ht="26.25" customHeight="1" hidden="1">
      <c r="A110" s="135" t="s">
        <v>567</v>
      </c>
      <c r="B110" s="77" t="s">
        <v>507</v>
      </c>
      <c r="C110" s="17"/>
      <c r="D110" s="8"/>
      <c r="E110" s="8"/>
      <c r="F110" s="17"/>
      <c r="G110" s="8"/>
      <c r="H110" s="8"/>
      <c r="I110" s="17"/>
      <c r="J110" s="2">
        <v>0</v>
      </c>
      <c r="K110" s="23">
        <v>0</v>
      </c>
    </row>
    <row r="111" spans="1:11" ht="15" customHeight="1" hidden="1">
      <c r="A111" s="135" t="s">
        <v>568</v>
      </c>
      <c r="B111" s="77" t="s">
        <v>505</v>
      </c>
      <c r="C111" s="17"/>
      <c r="D111" s="8"/>
      <c r="E111" s="8"/>
      <c r="F111" s="17"/>
      <c r="G111" s="8"/>
      <c r="H111" s="8"/>
      <c r="I111" s="17"/>
      <c r="J111" s="2">
        <v>0</v>
      </c>
      <c r="K111" s="23">
        <v>0</v>
      </c>
    </row>
    <row r="112" spans="1:11" ht="15">
      <c r="A112" s="135" t="s">
        <v>569</v>
      </c>
      <c r="B112" s="77" t="s">
        <v>508</v>
      </c>
      <c r="C112" s="17">
        <v>0</v>
      </c>
      <c r="D112" s="8"/>
      <c r="E112" s="8"/>
      <c r="F112" s="17">
        <v>0</v>
      </c>
      <c r="G112" s="8"/>
      <c r="H112" s="8"/>
      <c r="I112" s="17">
        <v>0.18922</v>
      </c>
      <c r="J112" s="2">
        <v>0</v>
      </c>
      <c r="K112" s="23">
        <v>0</v>
      </c>
    </row>
    <row r="113" spans="1:11" ht="26.25">
      <c r="A113" s="135" t="s">
        <v>35</v>
      </c>
      <c r="B113" s="77" t="s">
        <v>148</v>
      </c>
      <c r="C113" s="17">
        <v>0</v>
      </c>
      <c r="D113" s="8"/>
      <c r="E113" s="8"/>
      <c r="F113" s="17">
        <v>0</v>
      </c>
      <c r="G113" s="8"/>
      <c r="H113" s="8"/>
      <c r="I113" s="17">
        <v>-31.01274</v>
      </c>
      <c r="J113" s="2">
        <v>0</v>
      </c>
      <c r="K113" s="23">
        <v>0</v>
      </c>
    </row>
    <row r="114" spans="1:11" ht="51.75" customHeight="1" hidden="1">
      <c r="A114" s="135" t="s">
        <v>570</v>
      </c>
      <c r="B114" s="77" t="s">
        <v>509</v>
      </c>
      <c r="C114" s="17"/>
      <c r="D114" s="8"/>
      <c r="E114" s="8"/>
      <c r="F114" s="17"/>
      <c r="G114" s="8"/>
      <c r="H114" s="8"/>
      <c r="I114" s="17"/>
      <c r="J114" s="2" t="e">
        <f>I114/C114*10000%</f>
        <v>#DIV/0!</v>
      </c>
      <c r="K114" s="23" t="e">
        <f>I114/F114*10000%</f>
        <v>#DIV/0!</v>
      </c>
    </row>
    <row r="115" spans="1:11" ht="15" customHeight="1" hidden="1">
      <c r="A115" s="135" t="s">
        <v>571</v>
      </c>
      <c r="B115" s="77" t="s">
        <v>510</v>
      </c>
      <c r="C115" s="17"/>
      <c r="D115" s="8"/>
      <c r="E115" s="8"/>
      <c r="F115" s="17"/>
      <c r="G115" s="8"/>
      <c r="H115" s="8"/>
      <c r="I115" s="17">
        <f>I116</f>
        <v>0</v>
      </c>
      <c r="J115" s="2" t="e">
        <f>I115/C115*10000%</f>
        <v>#DIV/0!</v>
      </c>
      <c r="K115" s="23" t="e">
        <f>I115/F115*10000%</f>
        <v>#DIV/0!</v>
      </c>
    </row>
    <row r="116" spans="1:11" ht="26.25" customHeight="1" hidden="1">
      <c r="A116" s="135" t="s">
        <v>572</v>
      </c>
      <c r="B116" s="77" t="s">
        <v>511</v>
      </c>
      <c r="C116" s="17"/>
      <c r="D116" s="8"/>
      <c r="E116" s="8"/>
      <c r="F116" s="17"/>
      <c r="G116" s="8"/>
      <c r="H116" s="8"/>
      <c r="I116" s="17"/>
      <c r="J116" s="2" t="e">
        <f>I116/C116*10000%</f>
        <v>#DIV/0!</v>
      </c>
      <c r="K116" s="23" t="e">
        <f>I116/F116*10000%</f>
        <v>#DIV/0!</v>
      </c>
    </row>
    <row r="117" spans="1:11" ht="25.5">
      <c r="A117" s="61" t="s">
        <v>793</v>
      </c>
      <c r="B117" s="62" t="s">
        <v>720</v>
      </c>
      <c r="C117" s="18">
        <f>SUM(C118+C119+C120+C126+C128)</f>
        <v>952858.427</v>
      </c>
      <c r="D117" s="18">
        <f>SUM(D118+D119+D120+D126+D128)</f>
        <v>0</v>
      </c>
      <c r="E117" s="18">
        <f>SUM(E118+E119+E120+E126+E128)</f>
        <v>0</v>
      </c>
      <c r="F117" s="18">
        <f>SUM(F118+F119+F120+F126)</f>
        <v>709972.38231</v>
      </c>
      <c r="G117" s="18">
        <f>SUM(G118+G119+G120+G126+G128)</f>
        <v>0</v>
      </c>
      <c r="H117" s="18">
        <f>SUM(H118+H119+H120+H126+H128)</f>
        <v>0</v>
      </c>
      <c r="I117" s="18">
        <f>SUM(I118+I119+I120+I126)</f>
        <v>337192.03507</v>
      </c>
      <c r="J117" s="25">
        <f aca="true" t="shared" si="6" ref="J117:J135">I117/C117*10000%</f>
        <v>35.3874222565909</v>
      </c>
      <c r="K117" s="59">
        <f aca="true" t="shared" si="7" ref="K117:K124">I117/F117*10000%</f>
        <v>47.49368334200492</v>
      </c>
    </row>
    <row r="118" spans="1:11" ht="38.25">
      <c r="A118" s="133" t="s">
        <v>264</v>
      </c>
      <c r="B118" s="74" t="s">
        <v>734</v>
      </c>
      <c r="C118" s="78">
        <v>0</v>
      </c>
      <c r="D118" s="22"/>
      <c r="E118" s="22"/>
      <c r="F118" s="78">
        <v>0</v>
      </c>
      <c r="G118" s="22"/>
      <c r="H118" s="22"/>
      <c r="I118" s="78">
        <v>2185.40656</v>
      </c>
      <c r="J118" s="2">
        <v>0</v>
      </c>
      <c r="K118" s="23">
        <v>0</v>
      </c>
    </row>
    <row r="119" spans="1:11" ht="25.5">
      <c r="A119" s="79" t="s">
        <v>794</v>
      </c>
      <c r="B119" s="74" t="s">
        <v>599</v>
      </c>
      <c r="C119" s="17">
        <v>252</v>
      </c>
      <c r="D119" s="8"/>
      <c r="E119" s="8"/>
      <c r="F119" s="17">
        <v>171.9</v>
      </c>
      <c r="G119" s="8"/>
      <c r="H119" s="8"/>
      <c r="I119" s="17">
        <v>172.09216</v>
      </c>
      <c r="J119" s="2">
        <f t="shared" si="6"/>
        <v>68.29053968253969</v>
      </c>
      <c r="K119" s="23">
        <f t="shared" si="7"/>
        <v>100.1117859220477</v>
      </c>
    </row>
    <row r="120" spans="1:11" ht="63.75">
      <c r="A120" s="64" t="s">
        <v>795</v>
      </c>
      <c r="B120" s="80" t="s">
        <v>737</v>
      </c>
      <c r="C120" s="17">
        <f>SUM(C121+C124)</f>
        <v>944606.427</v>
      </c>
      <c r="D120" s="8"/>
      <c r="E120" s="8"/>
      <c r="F120" s="17">
        <f>SUM(F121+F124)</f>
        <v>701800.48231</v>
      </c>
      <c r="G120" s="17">
        <f>SUM(G121+G124+G123)</f>
        <v>0</v>
      </c>
      <c r="H120" s="17">
        <f>SUM(H121+H124+H123)</f>
        <v>0</v>
      </c>
      <c r="I120" s="17">
        <f>SUM(I121+I124+I122+I125)</f>
        <v>332575.85229</v>
      </c>
      <c r="J120" s="2">
        <f t="shared" si="6"/>
        <v>35.20787523606379</v>
      </c>
      <c r="K120" s="23">
        <f t="shared" si="7"/>
        <v>47.38894609979682</v>
      </c>
    </row>
    <row r="121" spans="1:11" ht="51">
      <c r="A121" s="64" t="s">
        <v>738</v>
      </c>
      <c r="B121" s="81" t="s">
        <v>604</v>
      </c>
      <c r="C121" s="17">
        <v>888706.427</v>
      </c>
      <c r="D121" s="8"/>
      <c r="E121" s="8"/>
      <c r="F121" s="17">
        <v>660000.48231</v>
      </c>
      <c r="G121" s="8"/>
      <c r="H121" s="8"/>
      <c r="I121" s="17">
        <v>294919.91273</v>
      </c>
      <c r="J121" s="2">
        <f t="shared" si="6"/>
        <v>33.18530211664599</v>
      </c>
      <c r="K121" s="23">
        <f t="shared" si="7"/>
        <v>44.684802607686144</v>
      </c>
    </row>
    <row r="122" spans="1:11" ht="77.25">
      <c r="A122" s="135" t="s">
        <v>578</v>
      </c>
      <c r="B122" s="77" t="s">
        <v>573</v>
      </c>
      <c r="C122" s="17">
        <v>0</v>
      </c>
      <c r="D122" s="8"/>
      <c r="E122" s="8"/>
      <c r="F122" s="17">
        <v>0</v>
      </c>
      <c r="G122" s="8"/>
      <c r="H122" s="8"/>
      <c r="I122" s="17">
        <v>19.09179</v>
      </c>
      <c r="J122" s="2">
        <v>0</v>
      </c>
      <c r="K122" s="23">
        <v>0</v>
      </c>
    </row>
    <row r="123" spans="1:11" ht="64.5" customHeight="1" hidden="1">
      <c r="A123" s="135" t="s">
        <v>579</v>
      </c>
      <c r="B123" s="77" t="s">
        <v>577</v>
      </c>
      <c r="C123" s="17">
        <v>0</v>
      </c>
      <c r="D123" s="8"/>
      <c r="E123" s="8"/>
      <c r="F123" s="17">
        <v>0</v>
      </c>
      <c r="G123" s="8"/>
      <c r="H123" s="8"/>
      <c r="I123" s="17">
        <v>0</v>
      </c>
      <c r="J123" s="2">
        <v>0</v>
      </c>
      <c r="K123" s="23">
        <v>0</v>
      </c>
    </row>
    <row r="124" spans="1:11" ht="51">
      <c r="A124" s="64" t="s">
        <v>796</v>
      </c>
      <c r="B124" s="68" t="s">
        <v>739</v>
      </c>
      <c r="C124" s="17">
        <v>55900</v>
      </c>
      <c r="D124" s="8"/>
      <c r="E124" s="8"/>
      <c r="F124" s="17">
        <v>41800</v>
      </c>
      <c r="G124" s="8"/>
      <c r="H124" s="8"/>
      <c r="I124" s="17">
        <v>17726.35308</v>
      </c>
      <c r="J124" s="2">
        <f t="shared" si="6"/>
        <v>31.7108284078712</v>
      </c>
      <c r="K124" s="23">
        <f t="shared" si="7"/>
        <v>42.40754325358852</v>
      </c>
    </row>
    <row r="125" spans="1:11" ht="25.5">
      <c r="A125" s="64" t="s">
        <v>665</v>
      </c>
      <c r="B125" s="65" t="s">
        <v>179</v>
      </c>
      <c r="C125" s="17">
        <v>0</v>
      </c>
      <c r="D125" s="8"/>
      <c r="E125" s="8"/>
      <c r="F125" s="17">
        <v>0</v>
      </c>
      <c r="G125" s="8"/>
      <c r="H125" s="8"/>
      <c r="I125" s="17">
        <v>19910.49469</v>
      </c>
      <c r="J125" s="2">
        <v>0</v>
      </c>
      <c r="K125" s="23">
        <v>0</v>
      </c>
    </row>
    <row r="126" spans="1:11" ht="25.5">
      <c r="A126" s="64" t="s">
        <v>797</v>
      </c>
      <c r="B126" s="66" t="s">
        <v>61</v>
      </c>
      <c r="C126" s="17">
        <f>C127</f>
        <v>8000</v>
      </c>
      <c r="D126" s="8"/>
      <c r="E126" s="8"/>
      <c r="F126" s="17">
        <v>8000</v>
      </c>
      <c r="G126" s="8"/>
      <c r="H126" s="8"/>
      <c r="I126" s="17">
        <f>I127</f>
        <v>2258.68406</v>
      </c>
      <c r="J126" s="2">
        <f t="shared" si="6"/>
        <v>28.233550750000003</v>
      </c>
      <c r="K126" s="23">
        <v>0</v>
      </c>
    </row>
    <row r="127" spans="1:11" ht="38.25">
      <c r="A127" s="64" t="s">
        <v>798</v>
      </c>
      <c r="B127" s="82" t="s">
        <v>605</v>
      </c>
      <c r="C127" s="17">
        <v>8000</v>
      </c>
      <c r="D127" s="8"/>
      <c r="E127" s="8"/>
      <c r="F127" s="17">
        <v>8000</v>
      </c>
      <c r="G127" s="8"/>
      <c r="H127" s="8"/>
      <c r="I127" s="17">
        <v>2258.68406</v>
      </c>
      <c r="J127" s="2">
        <f t="shared" si="6"/>
        <v>28.233550750000003</v>
      </c>
      <c r="K127" s="23">
        <v>0</v>
      </c>
    </row>
    <row r="128" spans="1:11" ht="63.75" customHeight="1" hidden="1">
      <c r="A128" s="64" t="s">
        <v>142</v>
      </c>
      <c r="B128" s="83" t="s">
        <v>180</v>
      </c>
      <c r="C128" s="17"/>
      <c r="D128" s="8"/>
      <c r="E128" s="8"/>
      <c r="F128" s="17">
        <f>SUM(F121:F124)</f>
        <v>701800.48231</v>
      </c>
      <c r="G128" s="8"/>
      <c r="H128" s="8"/>
      <c r="I128" s="17">
        <f>SUM(I118:I127)</f>
        <v>672026.5714199999</v>
      </c>
      <c r="J128" s="2"/>
      <c r="K128" s="23"/>
    </row>
    <row r="129" spans="1:11" ht="15">
      <c r="A129" s="61" t="s">
        <v>799</v>
      </c>
      <c r="B129" s="69" t="s">
        <v>249</v>
      </c>
      <c r="C129" s="18">
        <f>C130</f>
        <v>29295</v>
      </c>
      <c r="D129" s="9"/>
      <c r="E129" s="9"/>
      <c r="F129" s="18">
        <f>F130</f>
        <v>21969</v>
      </c>
      <c r="G129" s="9"/>
      <c r="H129" s="9"/>
      <c r="I129" s="18">
        <f>I130</f>
        <v>21047.3821</v>
      </c>
      <c r="J129" s="25">
        <f t="shared" si="6"/>
        <v>71.84632906639358</v>
      </c>
      <c r="K129" s="59">
        <f>I129/F129*10000%</f>
        <v>95.80491647321226</v>
      </c>
    </row>
    <row r="130" spans="1:11" ht="15">
      <c r="A130" s="64" t="s">
        <v>801</v>
      </c>
      <c r="B130" s="68" t="s">
        <v>53</v>
      </c>
      <c r="C130" s="17">
        <v>29295</v>
      </c>
      <c r="D130" s="8"/>
      <c r="E130" s="8"/>
      <c r="F130" s="17">
        <v>21969</v>
      </c>
      <c r="G130" s="8"/>
      <c r="H130" s="8"/>
      <c r="I130" s="17">
        <v>21047.3821</v>
      </c>
      <c r="J130" s="2">
        <f t="shared" si="6"/>
        <v>71.84632906639358</v>
      </c>
      <c r="K130" s="23">
        <f>I130/F130*10000%</f>
        <v>95.80491647321226</v>
      </c>
    </row>
    <row r="131" spans="1:11" ht="25.5">
      <c r="A131" s="61" t="s">
        <v>810</v>
      </c>
      <c r="B131" s="62" t="s">
        <v>149</v>
      </c>
      <c r="C131" s="18">
        <v>13460.822</v>
      </c>
      <c r="D131" s="9"/>
      <c r="E131" s="9"/>
      <c r="F131" s="18">
        <v>13460.822</v>
      </c>
      <c r="G131" s="18">
        <f>SUM(G133+G134)</f>
        <v>0</v>
      </c>
      <c r="H131" s="18">
        <f>SUM(H133+H134)</f>
        <v>0</v>
      </c>
      <c r="I131" s="18">
        <v>47685.45193</v>
      </c>
      <c r="J131" s="25">
        <f>I131/C131*10000%</f>
        <v>354.2536401565967</v>
      </c>
      <c r="K131" s="59">
        <f>I131/F131*10000%</f>
        <v>354.2536401565967</v>
      </c>
    </row>
    <row r="132" spans="1:11" ht="53.25" customHeight="1" hidden="1">
      <c r="A132" s="64" t="s">
        <v>811</v>
      </c>
      <c r="B132" s="66" t="s">
        <v>73</v>
      </c>
      <c r="C132" s="17"/>
      <c r="D132" s="8"/>
      <c r="E132" s="8"/>
      <c r="F132" s="17"/>
      <c r="G132" s="8"/>
      <c r="H132" s="8"/>
      <c r="I132" s="17"/>
      <c r="J132" s="2" t="e">
        <f>I132/C132*10000%</f>
        <v>#DIV/0!</v>
      </c>
      <c r="K132" s="23" t="e">
        <f>I132/F132*10000%</f>
        <v>#DIV/0!</v>
      </c>
    </row>
    <row r="133" spans="1:11" ht="25.5" customHeight="1" hidden="1">
      <c r="A133" s="64" t="s">
        <v>740</v>
      </c>
      <c r="B133" s="82" t="s">
        <v>741</v>
      </c>
      <c r="C133" s="17"/>
      <c r="D133" s="8"/>
      <c r="E133" s="8"/>
      <c r="F133" s="17"/>
      <c r="G133" s="8"/>
      <c r="H133" s="8"/>
      <c r="I133" s="17"/>
      <c r="J133" s="2" t="e">
        <f>I133/C133*10000%</f>
        <v>#DIV/0!</v>
      </c>
      <c r="K133" s="23" t="e">
        <f>I133/F133*10000%</f>
        <v>#DIV/0!</v>
      </c>
    </row>
    <row r="134" spans="1:11" ht="15" customHeight="1" hidden="1">
      <c r="A134" s="64"/>
      <c r="B134" s="82"/>
      <c r="C134" s="17"/>
      <c r="D134" s="8"/>
      <c r="E134" s="8"/>
      <c r="F134" s="17"/>
      <c r="G134" s="8"/>
      <c r="H134" s="8"/>
      <c r="I134" s="17"/>
      <c r="J134" s="2"/>
      <c r="K134" s="23"/>
    </row>
    <row r="135" spans="1:11" ht="25.5">
      <c r="A135" s="61" t="s">
        <v>812</v>
      </c>
      <c r="B135" s="69" t="s">
        <v>380</v>
      </c>
      <c r="C135" s="18">
        <f>C136+C138+C141</f>
        <v>262500</v>
      </c>
      <c r="D135" s="9"/>
      <c r="E135" s="9"/>
      <c r="F135" s="18">
        <f>F136+F138+F141</f>
        <v>197000</v>
      </c>
      <c r="G135" s="71"/>
      <c r="H135" s="9"/>
      <c r="I135" s="18">
        <f>I136+I138+I141</f>
        <v>146844.98468</v>
      </c>
      <c r="J135" s="25">
        <f t="shared" si="6"/>
        <v>55.94094654476191</v>
      </c>
      <c r="K135" s="59">
        <f>I135/F135*10000%</f>
        <v>74.54060136040609</v>
      </c>
    </row>
    <row r="136" spans="1:11" ht="15">
      <c r="A136" s="64" t="s">
        <v>813</v>
      </c>
      <c r="B136" s="68" t="s">
        <v>614</v>
      </c>
      <c r="C136" s="17">
        <v>0</v>
      </c>
      <c r="D136" s="8"/>
      <c r="E136" s="8"/>
      <c r="F136" s="17">
        <v>0</v>
      </c>
      <c r="G136" s="8"/>
      <c r="H136" s="8"/>
      <c r="I136" s="17">
        <v>760</v>
      </c>
      <c r="J136" s="2">
        <v>0</v>
      </c>
      <c r="K136" s="23">
        <v>0</v>
      </c>
    </row>
    <row r="137" spans="1:11" ht="25.5" customHeight="1" hidden="1">
      <c r="A137" s="64" t="s">
        <v>814</v>
      </c>
      <c r="B137" s="66" t="s">
        <v>615</v>
      </c>
      <c r="C137" s="17"/>
      <c r="D137" s="8"/>
      <c r="E137" s="8"/>
      <c r="F137" s="17"/>
      <c r="G137" s="8"/>
      <c r="H137" s="8"/>
      <c r="I137" s="17"/>
      <c r="J137" s="2"/>
      <c r="K137" s="23"/>
    </row>
    <row r="138" spans="1:11" ht="54" customHeight="1">
      <c r="A138" s="64" t="s">
        <v>815</v>
      </c>
      <c r="B138" s="66" t="s">
        <v>742</v>
      </c>
      <c r="C138" s="17">
        <v>50000</v>
      </c>
      <c r="D138" s="8"/>
      <c r="E138" s="8"/>
      <c r="F138" s="17">
        <v>39000</v>
      </c>
      <c r="G138" s="8"/>
      <c r="H138" s="8"/>
      <c r="I138" s="17">
        <v>17062.0216</v>
      </c>
      <c r="J138" s="2">
        <f>I138/C138*10000%</f>
        <v>34.124043199999996</v>
      </c>
      <c r="K138" s="23">
        <f aca="true" t="shared" si="8" ref="K138:K144">I138/F138*10000%</f>
        <v>43.74877333333333</v>
      </c>
    </row>
    <row r="139" spans="1:11" ht="50.25" customHeight="1" hidden="1">
      <c r="A139" s="64" t="s">
        <v>816</v>
      </c>
      <c r="B139" s="84" t="s">
        <v>616</v>
      </c>
      <c r="C139" s="17"/>
      <c r="D139" s="8"/>
      <c r="E139" s="8"/>
      <c r="F139" s="17"/>
      <c r="G139" s="8"/>
      <c r="H139" s="8"/>
      <c r="I139" s="17"/>
      <c r="J139" s="2" t="e">
        <f>I139/C139*10000%</f>
        <v>#DIV/0!</v>
      </c>
      <c r="K139" s="23" t="e">
        <f t="shared" si="8"/>
        <v>#DIV/0!</v>
      </c>
    </row>
    <row r="140" spans="1:11" ht="83.25" customHeight="1" hidden="1">
      <c r="A140" s="64" t="s">
        <v>817</v>
      </c>
      <c r="B140" s="81" t="s">
        <v>620</v>
      </c>
      <c r="C140" s="17"/>
      <c r="D140" s="8"/>
      <c r="E140" s="8"/>
      <c r="F140" s="17"/>
      <c r="G140" s="8"/>
      <c r="H140" s="8"/>
      <c r="I140" s="17"/>
      <c r="J140" s="2" t="e">
        <f>I140/C140*10000%</f>
        <v>#DIV/0!</v>
      </c>
      <c r="K140" s="23" t="e">
        <f t="shared" si="8"/>
        <v>#DIV/0!</v>
      </c>
    </row>
    <row r="141" spans="1:11" ht="25.5">
      <c r="A141" s="64" t="s">
        <v>617</v>
      </c>
      <c r="B141" s="68" t="s">
        <v>471</v>
      </c>
      <c r="C141" s="17">
        <v>212500</v>
      </c>
      <c r="D141" s="8"/>
      <c r="E141" s="8"/>
      <c r="F141" s="17">
        <v>158000</v>
      </c>
      <c r="G141" s="8"/>
      <c r="H141" s="8"/>
      <c r="I141" s="17">
        <v>129022.96308</v>
      </c>
      <c r="J141" s="2">
        <f>I141/C141*10000%</f>
        <v>60.71668850823529</v>
      </c>
      <c r="K141" s="23">
        <f t="shared" si="8"/>
        <v>81.66010321518988</v>
      </c>
    </row>
    <row r="142" spans="1:11" ht="73.5" customHeight="1" hidden="1">
      <c r="A142" s="64" t="s">
        <v>818</v>
      </c>
      <c r="B142" s="68" t="s">
        <v>628</v>
      </c>
      <c r="C142" s="17"/>
      <c r="D142" s="8"/>
      <c r="E142" s="8"/>
      <c r="F142" s="17"/>
      <c r="G142" s="8"/>
      <c r="H142" s="8"/>
      <c r="I142" s="17"/>
      <c r="J142" s="2" t="e">
        <f aca="true" t="shared" si="9" ref="J142:J192">I142/C142*10000%</f>
        <v>#DIV/0!</v>
      </c>
      <c r="K142" s="23" t="e">
        <f t="shared" si="8"/>
        <v>#DIV/0!</v>
      </c>
    </row>
    <row r="143" spans="1:11" ht="26.25" customHeight="1" hidden="1">
      <c r="A143" s="64" t="s">
        <v>819</v>
      </c>
      <c r="B143" s="65" t="s">
        <v>629</v>
      </c>
      <c r="C143" s="17"/>
      <c r="D143" s="8"/>
      <c r="E143" s="8"/>
      <c r="F143" s="17"/>
      <c r="G143" s="8"/>
      <c r="H143" s="8"/>
      <c r="I143" s="17"/>
      <c r="J143" s="2" t="e">
        <f t="shared" si="9"/>
        <v>#DIV/0!</v>
      </c>
      <c r="K143" s="23" t="e">
        <f t="shared" si="8"/>
        <v>#DIV/0!</v>
      </c>
    </row>
    <row r="144" spans="1:11" ht="30.75" customHeight="1" hidden="1">
      <c r="A144" s="64" t="s">
        <v>820</v>
      </c>
      <c r="B144" s="65" t="s">
        <v>630</v>
      </c>
      <c r="C144" s="17"/>
      <c r="D144" s="8"/>
      <c r="E144" s="8"/>
      <c r="F144" s="17"/>
      <c r="G144" s="8"/>
      <c r="H144" s="8"/>
      <c r="I144" s="17"/>
      <c r="J144" s="2" t="e">
        <f t="shared" si="9"/>
        <v>#DIV/0!</v>
      </c>
      <c r="K144" s="23" t="e">
        <f t="shared" si="8"/>
        <v>#DIV/0!</v>
      </c>
    </row>
    <row r="145" spans="1:11" ht="15">
      <c r="A145" s="61" t="s">
        <v>821</v>
      </c>
      <c r="B145" s="62" t="s">
        <v>701</v>
      </c>
      <c r="C145" s="18">
        <f>C146</f>
        <v>0</v>
      </c>
      <c r="D145" s="9"/>
      <c r="E145" s="9"/>
      <c r="F145" s="18">
        <f>F146</f>
        <v>0</v>
      </c>
      <c r="G145" s="9"/>
      <c r="H145" s="9"/>
      <c r="I145" s="18">
        <f>I146</f>
        <v>406.88366</v>
      </c>
      <c r="J145" s="25">
        <v>0</v>
      </c>
      <c r="K145" s="59">
        <v>0</v>
      </c>
    </row>
    <row r="146" spans="1:11" ht="38.25">
      <c r="A146" s="64" t="s">
        <v>822</v>
      </c>
      <c r="B146" s="74" t="s">
        <v>743</v>
      </c>
      <c r="C146" s="17">
        <v>0</v>
      </c>
      <c r="D146" s="8"/>
      <c r="E146" s="8"/>
      <c r="F146" s="17">
        <v>0</v>
      </c>
      <c r="G146" s="8"/>
      <c r="H146" s="8"/>
      <c r="I146" s="17">
        <v>406.88366</v>
      </c>
      <c r="J146" s="2">
        <v>0</v>
      </c>
      <c r="K146" s="23">
        <v>0</v>
      </c>
    </row>
    <row r="147" spans="1:11" ht="15">
      <c r="A147" s="61" t="s">
        <v>823</v>
      </c>
      <c r="B147" s="69" t="s">
        <v>29</v>
      </c>
      <c r="C147" s="18">
        <f>C148+C152+C154+C158+C169+C171+C180+C172+C155+C174+C156+C177+C173+C178+C179+C176+C157+C175</f>
        <v>71330</v>
      </c>
      <c r="D147" s="18">
        <f>D148+D152+D154+D158+D169+D171+D180+D172+D155+D174+D156+D177+D173+D178+D179+D176+D157</f>
        <v>0</v>
      </c>
      <c r="E147" s="18">
        <f>E148+E152+E154+E158+E169+E171+E180+E172+E155+E174+E156+E177+E173+E178+E179+E176+E157</f>
        <v>0</v>
      </c>
      <c r="F147" s="18">
        <f>F148+F152+F154+F158+F169+F171+F180+F172+F155+F174+F156+F177+F173+F178+F179+F176+F157+F175</f>
        <v>54459.022</v>
      </c>
      <c r="G147" s="18">
        <f>G148+G152+G154+G158+G169+G171+G180+G172+G155+G174+G156+G177+G173+G178+G179+G176+G157+G175</f>
        <v>0</v>
      </c>
      <c r="H147" s="18">
        <f>H148+H152+H154+H158+H169+H171+H180+H172+H155+H174+H156+H177+H173+H178+H179+H176+H157+H175</f>
        <v>0</v>
      </c>
      <c r="I147" s="18">
        <f>I148+I152+I154+I158+I169+I171+I180+I172+I155+I174+I156+I177+I173+I178+I179+I176+I157+I175</f>
        <v>60487.452470000004</v>
      </c>
      <c r="J147" s="25">
        <f t="shared" si="9"/>
        <v>84.79945670825741</v>
      </c>
      <c r="K147" s="59">
        <f aca="true" t="shared" si="10" ref="K147:K192">I147/F147*10000%</f>
        <v>111.06966348018517</v>
      </c>
    </row>
    <row r="148" spans="1:11" ht="25.5">
      <c r="A148" s="64" t="s">
        <v>824</v>
      </c>
      <c r="B148" s="65" t="s">
        <v>698</v>
      </c>
      <c r="C148" s="17">
        <v>1189</v>
      </c>
      <c r="D148" s="8"/>
      <c r="E148" s="8"/>
      <c r="F148" s="17">
        <v>840</v>
      </c>
      <c r="G148" s="8"/>
      <c r="H148" s="8"/>
      <c r="I148" s="17">
        <v>669.22645</v>
      </c>
      <c r="J148" s="2">
        <f t="shared" si="9"/>
        <v>56.2848149705635</v>
      </c>
      <c r="K148" s="23">
        <f t="shared" si="10"/>
        <v>79.66981547619048</v>
      </c>
    </row>
    <row r="149" spans="1:11" ht="27" customHeight="1" hidden="1">
      <c r="A149" s="64" t="s">
        <v>825</v>
      </c>
      <c r="B149" s="65" t="s">
        <v>643</v>
      </c>
      <c r="C149" s="17"/>
      <c r="D149" s="8"/>
      <c r="E149" s="8"/>
      <c r="F149" s="17"/>
      <c r="G149" s="8"/>
      <c r="H149" s="8"/>
      <c r="I149" s="17"/>
      <c r="J149" s="2" t="e">
        <f t="shared" si="9"/>
        <v>#DIV/0!</v>
      </c>
      <c r="K149" s="23" t="e">
        <f t="shared" si="10"/>
        <v>#DIV/0!</v>
      </c>
    </row>
    <row r="150" spans="1:11" ht="23.25" customHeight="1" hidden="1">
      <c r="A150" s="64" t="s">
        <v>826</v>
      </c>
      <c r="B150" s="68" t="s">
        <v>652</v>
      </c>
      <c r="C150" s="17"/>
      <c r="D150" s="8"/>
      <c r="E150" s="8"/>
      <c r="F150" s="17"/>
      <c r="G150" s="8"/>
      <c r="H150" s="8"/>
      <c r="I150" s="17"/>
      <c r="J150" s="2" t="e">
        <f t="shared" si="9"/>
        <v>#DIV/0!</v>
      </c>
      <c r="K150" s="23" t="e">
        <f t="shared" si="10"/>
        <v>#DIV/0!</v>
      </c>
    </row>
    <row r="151" spans="1:11" ht="37.5" customHeight="1" hidden="1">
      <c r="A151" s="64" t="s">
        <v>827</v>
      </c>
      <c r="B151" s="68" t="s">
        <v>653</v>
      </c>
      <c r="C151" s="17"/>
      <c r="D151" s="8"/>
      <c r="E151" s="8"/>
      <c r="F151" s="17"/>
      <c r="G151" s="8"/>
      <c r="H151" s="8"/>
      <c r="I151" s="17"/>
      <c r="J151" s="2" t="e">
        <f t="shared" si="9"/>
        <v>#DIV/0!</v>
      </c>
      <c r="K151" s="23" t="e">
        <f t="shared" si="10"/>
        <v>#DIV/0!</v>
      </c>
    </row>
    <row r="152" spans="1:11" ht="38.25">
      <c r="A152" s="64" t="s">
        <v>828</v>
      </c>
      <c r="B152" s="68" t="s">
        <v>654</v>
      </c>
      <c r="C152" s="17">
        <v>245</v>
      </c>
      <c r="D152" s="8"/>
      <c r="E152" s="8"/>
      <c r="F152" s="17">
        <v>147</v>
      </c>
      <c r="G152" s="8"/>
      <c r="H152" s="8"/>
      <c r="I152" s="17">
        <v>486.80512</v>
      </c>
      <c r="J152" s="2">
        <f t="shared" si="9"/>
        <v>198.69596734693877</v>
      </c>
      <c r="K152" s="23">
        <f t="shared" si="10"/>
        <v>331.1599455782313</v>
      </c>
    </row>
    <row r="153" spans="1:11" ht="48" customHeight="1" hidden="1">
      <c r="A153" s="64" t="s">
        <v>829</v>
      </c>
      <c r="B153" s="81" t="s">
        <v>59</v>
      </c>
      <c r="C153" s="17"/>
      <c r="D153" s="8"/>
      <c r="E153" s="8"/>
      <c r="F153" s="17"/>
      <c r="G153" s="8"/>
      <c r="H153" s="8"/>
      <c r="I153" s="17"/>
      <c r="J153" s="2" t="e">
        <f t="shared" si="9"/>
        <v>#DIV/0!</v>
      </c>
      <c r="K153" s="23" t="e">
        <f t="shared" si="10"/>
        <v>#DIV/0!</v>
      </c>
    </row>
    <row r="154" spans="1:11" ht="51">
      <c r="A154" s="64" t="s">
        <v>830</v>
      </c>
      <c r="B154" s="68" t="s">
        <v>655</v>
      </c>
      <c r="C154" s="17">
        <v>3480</v>
      </c>
      <c r="D154" s="8"/>
      <c r="E154" s="8"/>
      <c r="F154" s="17">
        <v>2496.949</v>
      </c>
      <c r="G154" s="8"/>
      <c r="H154" s="8"/>
      <c r="I154" s="17">
        <v>2443.1155</v>
      </c>
      <c r="J154" s="2">
        <f t="shared" si="9"/>
        <v>70.20446839080459</v>
      </c>
      <c r="K154" s="23">
        <f t="shared" si="10"/>
        <v>97.84402885281196</v>
      </c>
    </row>
    <row r="155" spans="1:11" ht="38.25" customHeight="1">
      <c r="A155" s="64" t="s">
        <v>265</v>
      </c>
      <c r="B155" s="65" t="s">
        <v>427</v>
      </c>
      <c r="C155" s="17">
        <v>1950</v>
      </c>
      <c r="D155" s="8"/>
      <c r="E155" s="8"/>
      <c r="F155" s="17">
        <v>1542.575</v>
      </c>
      <c r="G155" s="8"/>
      <c r="H155" s="8"/>
      <c r="I155" s="17">
        <v>1319.59702</v>
      </c>
      <c r="J155" s="2">
        <f t="shared" si="9"/>
        <v>67.67164205128205</v>
      </c>
      <c r="K155" s="23">
        <f t="shared" si="10"/>
        <v>85.5450801419704</v>
      </c>
    </row>
    <row r="156" spans="1:11" ht="15" customHeight="1">
      <c r="A156" s="64" t="s">
        <v>647</v>
      </c>
      <c r="B156" s="65" t="s">
        <v>648</v>
      </c>
      <c r="C156" s="17"/>
      <c r="D156" s="8"/>
      <c r="E156" s="8"/>
      <c r="F156" s="17"/>
      <c r="G156" s="8"/>
      <c r="H156" s="8"/>
      <c r="I156" s="17">
        <v>44.9267</v>
      </c>
      <c r="J156" s="2"/>
      <c r="K156" s="23"/>
    </row>
    <row r="157" spans="1:11" ht="15" customHeight="1" hidden="1">
      <c r="A157" s="64" t="s">
        <v>357</v>
      </c>
      <c r="B157" s="65" t="s">
        <v>648</v>
      </c>
      <c r="C157" s="17">
        <v>0</v>
      </c>
      <c r="D157" s="8"/>
      <c r="E157" s="8"/>
      <c r="F157" s="17">
        <v>0</v>
      </c>
      <c r="G157" s="8"/>
      <c r="H157" s="8"/>
      <c r="I157" s="17">
        <v>0</v>
      </c>
      <c r="J157" s="2">
        <v>0</v>
      </c>
      <c r="K157" s="23">
        <v>0</v>
      </c>
    </row>
    <row r="158" spans="1:11" s="63" customFormat="1" ht="63.75">
      <c r="A158" s="64" t="s">
        <v>744</v>
      </c>
      <c r="B158" s="80" t="s">
        <v>656</v>
      </c>
      <c r="C158" s="17">
        <v>4559.5</v>
      </c>
      <c r="D158" s="8"/>
      <c r="E158" s="8"/>
      <c r="F158" s="17">
        <v>3490.49</v>
      </c>
      <c r="G158" s="67"/>
      <c r="H158" s="67"/>
      <c r="I158" s="17">
        <v>5220.67122</v>
      </c>
      <c r="J158" s="2">
        <f t="shared" si="9"/>
        <v>114.50095887706986</v>
      </c>
      <c r="K158" s="23">
        <f t="shared" si="10"/>
        <v>149.56843365831162</v>
      </c>
    </row>
    <row r="159" spans="1:11" ht="27.75" customHeight="1" hidden="1">
      <c r="A159" s="64" t="s">
        <v>831</v>
      </c>
      <c r="B159" s="65" t="s">
        <v>657</v>
      </c>
      <c r="C159" s="17"/>
      <c r="D159" s="8"/>
      <c r="E159" s="8"/>
      <c r="F159" s="17"/>
      <c r="G159" s="8"/>
      <c r="H159" s="8"/>
      <c r="I159" s="17"/>
      <c r="J159" s="2" t="e">
        <f t="shared" si="9"/>
        <v>#DIV/0!</v>
      </c>
      <c r="K159" s="23" t="e">
        <f t="shared" si="10"/>
        <v>#DIV/0!</v>
      </c>
    </row>
    <row r="160" spans="1:11" ht="33" customHeight="1" hidden="1">
      <c r="A160" s="64" t="s">
        <v>832</v>
      </c>
      <c r="B160" s="68" t="s">
        <v>658</v>
      </c>
      <c r="C160" s="17"/>
      <c r="D160" s="8"/>
      <c r="E160" s="8"/>
      <c r="F160" s="17"/>
      <c r="G160" s="8"/>
      <c r="H160" s="8"/>
      <c r="I160" s="17"/>
      <c r="J160" s="2" t="e">
        <f t="shared" si="9"/>
        <v>#DIV/0!</v>
      </c>
      <c r="K160" s="23" t="e">
        <f t="shared" si="10"/>
        <v>#DIV/0!</v>
      </c>
    </row>
    <row r="161" spans="1:11" ht="35.25" customHeight="1" hidden="1">
      <c r="A161" s="64" t="s">
        <v>833</v>
      </c>
      <c r="B161" s="68" t="s">
        <v>660</v>
      </c>
      <c r="C161" s="17"/>
      <c r="D161" s="8"/>
      <c r="E161" s="8"/>
      <c r="F161" s="17"/>
      <c r="G161" s="8"/>
      <c r="H161" s="8"/>
      <c r="I161" s="17"/>
      <c r="J161" s="2" t="e">
        <f t="shared" si="9"/>
        <v>#DIV/0!</v>
      </c>
      <c r="K161" s="23" t="e">
        <f t="shared" si="10"/>
        <v>#DIV/0!</v>
      </c>
    </row>
    <row r="162" spans="1:11" ht="26.25" customHeight="1" hidden="1">
      <c r="A162" s="64" t="s">
        <v>834</v>
      </c>
      <c r="B162" s="68" t="s">
        <v>666</v>
      </c>
      <c r="C162" s="17"/>
      <c r="D162" s="8"/>
      <c r="E162" s="8"/>
      <c r="F162" s="17"/>
      <c r="G162" s="8"/>
      <c r="H162" s="8"/>
      <c r="I162" s="17"/>
      <c r="J162" s="2" t="e">
        <f t="shared" si="9"/>
        <v>#DIV/0!</v>
      </c>
      <c r="K162" s="23" t="e">
        <f t="shared" si="10"/>
        <v>#DIV/0!</v>
      </c>
    </row>
    <row r="163" spans="1:11" ht="28.5" customHeight="1" hidden="1">
      <c r="A163" s="64" t="s">
        <v>835</v>
      </c>
      <c r="B163" s="65" t="s">
        <v>667</v>
      </c>
      <c r="C163" s="15"/>
      <c r="D163" s="8"/>
      <c r="E163" s="8"/>
      <c r="F163" s="15"/>
      <c r="G163" s="8"/>
      <c r="H163" s="8"/>
      <c r="I163" s="17"/>
      <c r="J163" s="2" t="e">
        <f t="shared" si="9"/>
        <v>#DIV/0!</v>
      </c>
      <c r="K163" s="23" t="e">
        <f t="shared" si="10"/>
        <v>#DIV/0!</v>
      </c>
    </row>
    <row r="164" spans="1:11" ht="16.5" customHeight="1" hidden="1">
      <c r="A164" s="64" t="s">
        <v>836</v>
      </c>
      <c r="B164" s="65" t="s">
        <v>668</v>
      </c>
      <c r="C164" s="15"/>
      <c r="D164" s="8"/>
      <c r="E164" s="8"/>
      <c r="F164" s="15"/>
      <c r="G164" s="8"/>
      <c r="H164" s="8"/>
      <c r="I164" s="15"/>
      <c r="J164" s="2" t="e">
        <f t="shared" si="9"/>
        <v>#DIV/0!</v>
      </c>
      <c r="K164" s="23" t="e">
        <f t="shared" si="10"/>
        <v>#DIV/0!</v>
      </c>
    </row>
    <row r="165" spans="1:11" ht="48.75" customHeight="1" hidden="1">
      <c r="A165" s="64" t="s">
        <v>837</v>
      </c>
      <c r="B165" s="65" t="s">
        <v>669</v>
      </c>
      <c r="C165" s="15"/>
      <c r="D165" s="8"/>
      <c r="E165" s="8"/>
      <c r="F165" s="15"/>
      <c r="G165" s="8"/>
      <c r="H165" s="8"/>
      <c r="I165" s="15"/>
      <c r="J165" s="2" t="e">
        <f t="shared" si="9"/>
        <v>#DIV/0!</v>
      </c>
      <c r="K165" s="23" t="e">
        <f t="shared" si="10"/>
        <v>#DIV/0!</v>
      </c>
    </row>
    <row r="166" spans="1:11" ht="24.75" customHeight="1" hidden="1">
      <c r="A166" s="64" t="s">
        <v>838</v>
      </c>
      <c r="B166" s="68" t="s">
        <v>673</v>
      </c>
      <c r="C166" s="15"/>
      <c r="D166" s="8"/>
      <c r="E166" s="8"/>
      <c r="F166" s="15"/>
      <c r="G166" s="8"/>
      <c r="H166" s="8"/>
      <c r="I166" s="17"/>
      <c r="J166" s="2" t="e">
        <f t="shared" si="9"/>
        <v>#DIV/0!</v>
      </c>
      <c r="K166" s="23" t="e">
        <f t="shared" si="10"/>
        <v>#DIV/0!</v>
      </c>
    </row>
    <row r="167" spans="1:11" ht="38.25" customHeight="1" hidden="1">
      <c r="A167" s="64" t="s">
        <v>839</v>
      </c>
      <c r="B167" s="65" t="s">
        <v>674</v>
      </c>
      <c r="C167" s="15"/>
      <c r="D167" s="8"/>
      <c r="E167" s="8"/>
      <c r="F167" s="15"/>
      <c r="G167" s="8"/>
      <c r="H167" s="8"/>
      <c r="I167" s="17"/>
      <c r="J167" s="2" t="e">
        <f t="shared" si="9"/>
        <v>#DIV/0!</v>
      </c>
      <c r="K167" s="23" t="e">
        <f t="shared" si="10"/>
        <v>#DIV/0!</v>
      </c>
    </row>
    <row r="168" spans="1:11" ht="12.75" customHeight="1" hidden="1">
      <c r="A168" s="64" t="s">
        <v>840</v>
      </c>
      <c r="B168" s="65" t="s">
        <v>675</v>
      </c>
      <c r="C168" s="15"/>
      <c r="D168" s="8"/>
      <c r="E168" s="8"/>
      <c r="F168" s="15"/>
      <c r="G168" s="8"/>
      <c r="H168" s="8"/>
      <c r="I168" s="17"/>
      <c r="J168" s="2" t="e">
        <f t="shared" si="9"/>
        <v>#DIV/0!</v>
      </c>
      <c r="K168" s="23" t="e">
        <f t="shared" si="10"/>
        <v>#DIV/0!</v>
      </c>
    </row>
    <row r="169" spans="1:11" s="63" customFormat="1" ht="38.25">
      <c r="A169" s="64" t="s">
        <v>841</v>
      </c>
      <c r="B169" s="65" t="s">
        <v>676</v>
      </c>
      <c r="C169" s="15">
        <v>2920</v>
      </c>
      <c r="D169" s="8"/>
      <c r="E169" s="8"/>
      <c r="F169" s="15">
        <v>2430</v>
      </c>
      <c r="G169" s="8"/>
      <c r="H169" s="8"/>
      <c r="I169" s="15">
        <v>2777.56459</v>
      </c>
      <c r="J169" s="2">
        <f t="shared" si="9"/>
        <v>95.122075</v>
      </c>
      <c r="K169" s="23">
        <f t="shared" si="10"/>
        <v>114.3030695473251</v>
      </c>
    </row>
    <row r="170" spans="1:11" ht="38.25" customHeight="1" hidden="1">
      <c r="A170" s="64" t="s">
        <v>842</v>
      </c>
      <c r="B170" s="65" t="s">
        <v>677</v>
      </c>
      <c r="C170" s="15"/>
      <c r="D170" s="8"/>
      <c r="E170" s="8"/>
      <c r="F170" s="15"/>
      <c r="G170" s="8"/>
      <c r="H170" s="8"/>
      <c r="I170" s="17"/>
      <c r="J170" s="2"/>
      <c r="K170" s="23"/>
    </row>
    <row r="171" spans="1:11" ht="51" customHeight="1" hidden="1">
      <c r="A171" s="64" t="s">
        <v>207</v>
      </c>
      <c r="B171" s="65" t="s">
        <v>181</v>
      </c>
      <c r="C171" s="15"/>
      <c r="D171" s="8"/>
      <c r="E171" s="8"/>
      <c r="F171" s="15"/>
      <c r="G171" s="8"/>
      <c r="H171" s="8"/>
      <c r="I171" s="15"/>
      <c r="J171" s="2"/>
      <c r="K171" s="23"/>
    </row>
    <row r="172" spans="1:11" ht="25.5">
      <c r="A172" s="64" t="s">
        <v>843</v>
      </c>
      <c r="B172" s="65" t="s">
        <v>150</v>
      </c>
      <c r="C172" s="15">
        <v>1040</v>
      </c>
      <c r="D172" s="8"/>
      <c r="E172" s="8"/>
      <c r="F172" s="15">
        <v>925.56</v>
      </c>
      <c r="G172" s="8"/>
      <c r="H172" s="8"/>
      <c r="I172" s="15">
        <v>1098.60005</v>
      </c>
      <c r="J172" s="2">
        <f aca="true" t="shared" si="11" ref="J172:J179">I172/C172*10000%</f>
        <v>105.6346201923077</v>
      </c>
      <c r="K172" s="23">
        <f aca="true" t="shared" si="12" ref="K172:K179">I172/F172*10000%</f>
        <v>118.69571394615153</v>
      </c>
    </row>
    <row r="173" spans="1:11" ht="38.25">
      <c r="A173" s="64" t="s">
        <v>266</v>
      </c>
      <c r="B173" s="65" t="s">
        <v>182</v>
      </c>
      <c r="C173" s="15">
        <v>0</v>
      </c>
      <c r="D173" s="8"/>
      <c r="E173" s="8"/>
      <c r="F173" s="15">
        <v>0</v>
      </c>
      <c r="G173" s="8"/>
      <c r="H173" s="8"/>
      <c r="I173" s="15">
        <v>15.20932</v>
      </c>
      <c r="J173" s="2">
        <v>0</v>
      </c>
      <c r="K173" s="23">
        <v>0</v>
      </c>
    </row>
    <row r="174" spans="1:11" ht="39" customHeight="1">
      <c r="A174" s="64" t="s">
        <v>267</v>
      </c>
      <c r="B174" s="65" t="s">
        <v>446</v>
      </c>
      <c r="C174" s="15">
        <v>210</v>
      </c>
      <c r="D174" s="8"/>
      <c r="E174" s="8"/>
      <c r="F174" s="15">
        <v>157.5</v>
      </c>
      <c r="G174" s="8"/>
      <c r="H174" s="8"/>
      <c r="I174" s="15">
        <v>809.0262</v>
      </c>
      <c r="J174" s="2">
        <f t="shared" si="11"/>
        <v>385.25057142857145</v>
      </c>
      <c r="K174" s="23">
        <f t="shared" si="12"/>
        <v>513.6674285714287</v>
      </c>
    </row>
    <row r="175" spans="1:11" ht="39" customHeight="1">
      <c r="A175" s="64" t="s">
        <v>268</v>
      </c>
      <c r="B175" s="65" t="s">
        <v>183</v>
      </c>
      <c r="C175" s="15">
        <v>107</v>
      </c>
      <c r="D175" s="8"/>
      <c r="E175" s="8"/>
      <c r="F175" s="15">
        <v>75</v>
      </c>
      <c r="G175" s="8"/>
      <c r="H175" s="8"/>
      <c r="I175" s="15">
        <v>226.22558</v>
      </c>
      <c r="J175" s="2">
        <f>I175/C175*10000%</f>
        <v>211.42577570093457</v>
      </c>
      <c r="K175" s="23">
        <f>I175/F175*10000%</f>
        <v>301.63410666666664</v>
      </c>
    </row>
    <row r="176" spans="1:11" ht="25.5">
      <c r="A176" s="64" t="s">
        <v>269</v>
      </c>
      <c r="B176" s="65" t="s">
        <v>151</v>
      </c>
      <c r="C176" s="15">
        <v>2138</v>
      </c>
      <c r="D176" s="8"/>
      <c r="E176" s="8"/>
      <c r="F176" s="15">
        <v>1600</v>
      </c>
      <c r="G176" s="8"/>
      <c r="H176" s="8"/>
      <c r="I176" s="15">
        <v>1303.68387</v>
      </c>
      <c r="J176" s="2">
        <f t="shared" si="11"/>
        <v>60.976794667913936</v>
      </c>
      <c r="K176" s="23">
        <f t="shared" si="12"/>
        <v>81.480241875</v>
      </c>
    </row>
    <row r="177" spans="1:11" ht="53.25" customHeight="1">
      <c r="A177" s="64" t="s">
        <v>270</v>
      </c>
      <c r="B177" s="65" t="s">
        <v>433</v>
      </c>
      <c r="C177" s="15">
        <v>8576.14</v>
      </c>
      <c r="D177" s="8"/>
      <c r="E177" s="8"/>
      <c r="F177" s="15">
        <v>6737.744</v>
      </c>
      <c r="G177" s="8"/>
      <c r="H177" s="8"/>
      <c r="I177" s="15">
        <v>6353.99147</v>
      </c>
      <c r="J177" s="2">
        <f t="shared" si="11"/>
        <v>74.0891761328523</v>
      </c>
      <c r="K177" s="23">
        <f t="shared" si="12"/>
        <v>94.30443587645955</v>
      </c>
    </row>
    <row r="178" spans="1:11" ht="25.5">
      <c r="A178" s="64" t="s">
        <v>271</v>
      </c>
      <c r="B178" s="65" t="s">
        <v>226</v>
      </c>
      <c r="C178" s="15">
        <v>6017</v>
      </c>
      <c r="D178" s="8"/>
      <c r="E178" s="8"/>
      <c r="F178" s="15">
        <v>4473</v>
      </c>
      <c r="G178" s="8"/>
      <c r="H178" s="8"/>
      <c r="I178" s="15">
        <v>3882.31214</v>
      </c>
      <c r="J178" s="2">
        <f t="shared" si="11"/>
        <v>64.52238889812199</v>
      </c>
      <c r="K178" s="23">
        <f t="shared" si="12"/>
        <v>86.79436932707355</v>
      </c>
    </row>
    <row r="179" spans="1:11" ht="25.5">
      <c r="A179" s="64" t="s">
        <v>272</v>
      </c>
      <c r="B179" s="65" t="s">
        <v>231</v>
      </c>
      <c r="C179" s="15">
        <v>1884</v>
      </c>
      <c r="D179" s="8"/>
      <c r="E179" s="8"/>
      <c r="F179" s="15">
        <v>1499.819</v>
      </c>
      <c r="G179" s="8"/>
      <c r="H179" s="8"/>
      <c r="I179" s="15">
        <v>1066.66695</v>
      </c>
      <c r="J179" s="2">
        <f t="shared" si="11"/>
        <v>56.61714171974522</v>
      </c>
      <c r="K179" s="23">
        <f t="shared" si="12"/>
        <v>71.11971177855462</v>
      </c>
    </row>
    <row r="180" spans="1:11" ht="25.5">
      <c r="A180" s="64" t="s">
        <v>844</v>
      </c>
      <c r="B180" s="68" t="s">
        <v>722</v>
      </c>
      <c r="C180" s="15">
        <v>37014.36</v>
      </c>
      <c r="D180" s="8"/>
      <c r="E180" s="8"/>
      <c r="F180" s="15">
        <v>28043.385</v>
      </c>
      <c r="G180" s="8"/>
      <c r="H180" s="2"/>
      <c r="I180" s="17">
        <v>32769.83029</v>
      </c>
      <c r="J180" s="2">
        <f t="shared" si="9"/>
        <v>88.53274861432156</v>
      </c>
      <c r="K180" s="23">
        <f t="shared" si="10"/>
        <v>116.85404700609429</v>
      </c>
    </row>
    <row r="181" spans="1:11" ht="28.5" customHeight="1" hidden="1">
      <c r="A181" s="64" t="s">
        <v>845</v>
      </c>
      <c r="B181" s="68" t="s">
        <v>678</v>
      </c>
      <c r="C181" s="17"/>
      <c r="D181" s="8"/>
      <c r="E181" s="8"/>
      <c r="F181" s="17"/>
      <c r="G181" s="8"/>
      <c r="H181" s="8"/>
      <c r="I181" s="17"/>
      <c r="J181" s="2" t="e">
        <f t="shared" si="9"/>
        <v>#DIV/0!</v>
      </c>
      <c r="K181" s="23" t="e">
        <f t="shared" si="10"/>
        <v>#DIV/0!</v>
      </c>
    </row>
    <row r="182" spans="1:11" ht="15">
      <c r="A182" s="61" t="s">
        <v>846</v>
      </c>
      <c r="B182" s="62" t="s">
        <v>233</v>
      </c>
      <c r="C182" s="18">
        <f>SUM(C184:C186)</f>
        <v>158817</v>
      </c>
      <c r="D182" s="9"/>
      <c r="E182" s="9"/>
      <c r="F182" s="18">
        <f>SUM(F184:F186)</f>
        <v>96605.8</v>
      </c>
      <c r="G182" s="9"/>
      <c r="H182" s="9"/>
      <c r="I182" s="18">
        <f>SUM(I184:I186)</f>
        <v>28930.45676</v>
      </c>
      <c r="J182" s="25">
        <f t="shared" si="9"/>
        <v>18.216221663927666</v>
      </c>
      <c r="K182" s="59">
        <f t="shared" si="10"/>
        <v>29.946914947135678</v>
      </c>
    </row>
    <row r="183" spans="1:11" ht="13.5" customHeight="1" hidden="1">
      <c r="A183" s="64" t="s">
        <v>847</v>
      </c>
      <c r="B183" s="65" t="s">
        <v>234</v>
      </c>
      <c r="C183" s="15"/>
      <c r="D183" s="8"/>
      <c r="E183" s="8"/>
      <c r="F183" s="15"/>
      <c r="G183" s="8"/>
      <c r="H183" s="8"/>
      <c r="I183" s="15"/>
      <c r="J183" s="2" t="e">
        <f t="shared" si="9"/>
        <v>#DIV/0!</v>
      </c>
      <c r="K183" s="23" t="e">
        <f t="shared" si="10"/>
        <v>#DIV/0!</v>
      </c>
    </row>
    <row r="184" spans="1:11" ht="15">
      <c r="A184" s="64" t="s">
        <v>848</v>
      </c>
      <c r="B184" s="68" t="s">
        <v>679</v>
      </c>
      <c r="C184" s="15">
        <v>0</v>
      </c>
      <c r="D184" s="8"/>
      <c r="E184" s="8"/>
      <c r="F184" s="15">
        <v>0</v>
      </c>
      <c r="G184" s="8"/>
      <c r="H184" s="8"/>
      <c r="I184" s="17">
        <v>333.54998</v>
      </c>
      <c r="J184" s="26">
        <v>0</v>
      </c>
      <c r="K184" s="91">
        <v>0</v>
      </c>
    </row>
    <row r="185" spans="1:11" ht="17.25" customHeight="1" hidden="1">
      <c r="A185" s="64" t="s">
        <v>849</v>
      </c>
      <c r="B185" s="68" t="s">
        <v>493</v>
      </c>
      <c r="C185" s="15"/>
      <c r="D185" s="8"/>
      <c r="E185" s="8"/>
      <c r="F185" s="15"/>
      <c r="G185" s="8"/>
      <c r="H185" s="8"/>
      <c r="I185" s="17"/>
      <c r="J185" s="2" t="e">
        <f t="shared" si="9"/>
        <v>#DIV/0!</v>
      </c>
      <c r="K185" s="23" t="e">
        <f t="shared" si="10"/>
        <v>#DIV/0!</v>
      </c>
    </row>
    <row r="186" spans="1:11" ht="15">
      <c r="A186" s="64" t="s">
        <v>850</v>
      </c>
      <c r="B186" s="65" t="s">
        <v>680</v>
      </c>
      <c r="C186" s="17">
        <v>158817</v>
      </c>
      <c r="D186" s="8"/>
      <c r="E186" s="8"/>
      <c r="F186" s="17">
        <v>96605.8</v>
      </c>
      <c r="G186" s="8"/>
      <c r="H186" s="8"/>
      <c r="I186" s="17">
        <v>28596.90678</v>
      </c>
      <c r="J186" s="2">
        <f t="shared" si="9"/>
        <v>18.006200079336594</v>
      </c>
      <c r="K186" s="23">
        <f t="shared" si="10"/>
        <v>29.601645843210246</v>
      </c>
    </row>
    <row r="187" spans="1:11" ht="27" customHeight="1" hidden="1">
      <c r="A187" s="85" t="s">
        <v>851</v>
      </c>
      <c r="B187" s="86" t="s">
        <v>494</v>
      </c>
      <c r="C187" s="87">
        <f>C188</f>
        <v>0</v>
      </c>
      <c r="D187" s="88"/>
      <c r="E187" s="88"/>
      <c r="F187" s="87">
        <f>F188</f>
        <v>0</v>
      </c>
      <c r="G187" s="88"/>
      <c r="H187" s="88"/>
      <c r="I187" s="89">
        <f>I188</f>
        <v>0</v>
      </c>
      <c r="J187" s="25" t="e">
        <f>I187/C187*10000%</f>
        <v>#DIV/0!</v>
      </c>
      <c r="K187" s="59" t="e">
        <f>I187/F187*10000%</f>
        <v>#DIV/0!</v>
      </c>
    </row>
    <row r="188" spans="1:11" ht="25.5" customHeight="1" hidden="1">
      <c r="A188" s="64" t="s">
        <v>852</v>
      </c>
      <c r="B188" s="65" t="s">
        <v>681</v>
      </c>
      <c r="C188" s="67"/>
      <c r="D188" s="8"/>
      <c r="E188" s="8"/>
      <c r="F188" s="67"/>
      <c r="G188" s="8"/>
      <c r="H188" s="8"/>
      <c r="I188" s="17"/>
      <c r="J188" s="2" t="e">
        <f>I188/C188*10000%</f>
        <v>#DIV/0!</v>
      </c>
      <c r="K188" s="23" t="e">
        <f>I188/F188*10000%</f>
        <v>#DIV/0!</v>
      </c>
    </row>
    <row r="189" spans="1:11" ht="15" customHeight="1" hidden="1">
      <c r="A189" s="64" t="s">
        <v>853</v>
      </c>
      <c r="B189" s="65" t="s">
        <v>682</v>
      </c>
      <c r="C189" s="67"/>
      <c r="D189" s="8"/>
      <c r="E189" s="8"/>
      <c r="F189" s="67"/>
      <c r="G189" s="8"/>
      <c r="H189" s="8"/>
      <c r="I189" s="17">
        <v>2.1</v>
      </c>
      <c r="J189" s="2" t="e">
        <f t="shared" si="9"/>
        <v>#DIV/0!</v>
      </c>
      <c r="K189" s="23" t="e">
        <f t="shared" si="10"/>
        <v>#DIV/0!</v>
      </c>
    </row>
    <row r="190" spans="1:11" ht="27.75" customHeight="1" hidden="1">
      <c r="A190" s="64" t="s">
        <v>854</v>
      </c>
      <c r="B190" s="65" t="s">
        <v>683</v>
      </c>
      <c r="C190" s="67"/>
      <c r="D190" s="8"/>
      <c r="E190" s="8"/>
      <c r="F190" s="67"/>
      <c r="G190" s="8"/>
      <c r="H190" s="8"/>
      <c r="I190" s="17"/>
      <c r="J190" s="2" t="e">
        <f t="shared" si="9"/>
        <v>#DIV/0!</v>
      </c>
      <c r="K190" s="23" t="e">
        <f t="shared" si="10"/>
        <v>#DIV/0!</v>
      </c>
    </row>
    <row r="191" spans="1:11" s="63" customFormat="1" ht="14.25" customHeight="1" hidden="1">
      <c r="A191" s="85" t="s">
        <v>7</v>
      </c>
      <c r="B191" s="90" t="s">
        <v>82</v>
      </c>
      <c r="C191" s="88">
        <f>C192</f>
        <v>0</v>
      </c>
      <c r="D191" s="88"/>
      <c r="E191" s="88"/>
      <c r="F191" s="88">
        <f>F192</f>
        <v>0</v>
      </c>
      <c r="G191" s="88"/>
      <c r="H191" s="88"/>
      <c r="I191" s="16">
        <f>I192</f>
        <v>0</v>
      </c>
      <c r="J191" s="3" t="e">
        <f t="shared" si="9"/>
        <v>#DIV/0!</v>
      </c>
      <c r="K191" s="24" t="e">
        <f t="shared" si="10"/>
        <v>#DIV/0!</v>
      </c>
    </row>
    <row r="192" spans="1:11" ht="15" customHeight="1" hidden="1">
      <c r="A192" s="64" t="s">
        <v>8</v>
      </c>
      <c r="B192" s="65" t="s">
        <v>684</v>
      </c>
      <c r="C192" s="8"/>
      <c r="D192" s="8"/>
      <c r="E192" s="8"/>
      <c r="F192" s="8"/>
      <c r="G192" s="8"/>
      <c r="H192" s="8"/>
      <c r="I192" s="15"/>
      <c r="J192" s="26" t="e">
        <f t="shared" si="9"/>
        <v>#DIV/0!</v>
      </c>
      <c r="K192" s="91" t="e">
        <f t="shared" si="10"/>
        <v>#DIV/0!</v>
      </c>
    </row>
    <row r="193" spans="1:12" ht="15">
      <c r="A193" s="61" t="s">
        <v>9</v>
      </c>
      <c r="B193" s="69" t="s">
        <v>245</v>
      </c>
      <c r="C193" s="12">
        <f>C194+C299+C296+C292</f>
        <v>5346457.70194</v>
      </c>
      <c r="D193" s="12">
        <f>D194+D299+D296</f>
        <v>0</v>
      </c>
      <c r="E193" s="12">
        <f>E194+E299+E296</f>
        <v>0</v>
      </c>
      <c r="F193" s="12">
        <f>F194+F299+F296+F292</f>
        <v>4070109.92358</v>
      </c>
      <c r="G193" s="12">
        <f>G194+G299+G296+G292</f>
        <v>0</v>
      </c>
      <c r="H193" s="12">
        <f>H194+H299+H296+H292</f>
        <v>0</v>
      </c>
      <c r="I193" s="12">
        <f>I194+I299+I296+I292</f>
        <v>4063608.1035800003</v>
      </c>
      <c r="J193" s="3">
        <f aca="true" t="shared" si="13" ref="J193:J201">I193/C193*10000%</f>
        <v>76.00561586984016</v>
      </c>
      <c r="K193" s="24">
        <f aca="true" t="shared" si="14" ref="K193:K201">I193/F193*10000%</f>
        <v>99.84025443729831</v>
      </c>
      <c r="L193" s="130"/>
    </row>
    <row r="194" spans="1:12" ht="25.5">
      <c r="A194" s="92" t="s">
        <v>273</v>
      </c>
      <c r="B194" s="93" t="s">
        <v>416</v>
      </c>
      <c r="C194" s="15">
        <f>C195+C202+C250+C281+C290</f>
        <v>5337168.53338</v>
      </c>
      <c r="D194" s="15">
        <f>D195+D202+D250+D281+D290</f>
        <v>0</v>
      </c>
      <c r="E194" s="15">
        <f>E195+E202+E250+E281+E290</f>
        <v>0</v>
      </c>
      <c r="F194" s="15">
        <f>F195+F202+F250+F281+F290</f>
        <v>4069320.75502</v>
      </c>
      <c r="G194" s="8"/>
      <c r="H194" s="8"/>
      <c r="I194" s="15">
        <f>I195+I202+I250+I281+I290</f>
        <v>4069318.93502</v>
      </c>
      <c r="J194" s="2">
        <f t="shared" si="13"/>
        <v>76.24490232169833</v>
      </c>
      <c r="K194" s="23">
        <f t="shared" si="14"/>
        <v>99.99995527509111</v>
      </c>
      <c r="L194" s="130"/>
    </row>
    <row r="195" spans="1:12" ht="25.5">
      <c r="A195" s="94" t="s">
        <v>274</v>
      </c>
      <c r="B195" s="95" t="s">
        <v>417</v>
      </c>
      <c r="C195" s="12">
        <f>C200+C198+C196</f>
        <v>120514.113</v>
      </c>
      <c r="D195" s="9"/>
      <c r="E195" s="9"/>
      <c r="F195" s="12">
        <f>F200+F198+F196</f>
        <v>120514.113</v>
      </c>
      <c r="G195" s="9"/>
      <c r="H195" s="9"/>
      <c r="I195" s="12">
        <f>I200+I198+I196</f>
        <v>120514.113</v>
      </c>
      <c r="J195" s="25">
        <f t="shared" si="13"/>
        <v>100</v>
      </c>
      <c r="K195" s="59">
        <f t="shared" si="14"/>
        <v>100</v>
      </c>
      <c r="L195" s="130"/>
    </row>
    <row r="196" spans="1:12" ht="15">
      <c r="A196" s="96" t="s">
        <v>275</v>
      </c>
      <c r="B196" s="97" t="s">
        <v>543</v>
      </c>
      <c r="C196" s="13">
        <f>C197</f>
        <v>120514.113</v>
      </c>
      <c r="D196" s="22"/>
      <c r="E196" s="22"/>
      <c r="F196" s="13">
        <f>F197</f>
        <v>120514.113</v>
      </c>
      <c r="G196" s="22"/>
      <c r="H196" s="22"/>
      <c r="I196" s="13">
        <f>I197</f>
        <v>120514.113</v>
      </c>
      <c r="J196" s="2">
        <f t="shared" si="13"/>
        <v>100</v>
      </c>
      <c r="K196" s="23">
        <f t="shared" si="14"/>
        <v>100</v>
      </c>
      <c r="L196" s="130"/>
    </row>
    <row r="197" spans="1:12" ht="25.5">
      <c r="A197" s="96" t="s">
        <v>276</v>
      </c>
      <c r="B197" s="97" t="s">
        <v>542</v>
      </c>
      <c r="C197" s="13">
        <v>120514.113</v>
      </c>
      <c r="D197" s="22"/>
      <c r="E197" s="22"/>
      <c r="F197" s="13">
        <v>120514.113</v>
      </c>
      <c r="G197" s="22"/>
      <c r="H197" s="22"/>
      <c r="I197" s="13">
        <v>120514.113</v>
      </c>
      <c r="J197" s="2">
        <f t="shared" si="13"/>
        <v>100</v>
      </c>
      <c r="K197" s="23">
        <f t="shared" si="14"/>
        <v>100</v>
      </c>
      <c r="L197" s="130"/>
    </row>
    <row r="198" spans="1:12" ht="25.5" customHeight="1" hidden="1">
      <c r="A198" s="96" t="s">
        <v>855</v>
      </c>
      <c r="B198" s="97" t="s">
        <v>857</v>
      </c>
      <c r="C198" s="13">
        <f>C199</f>
        <v>0</v>
      </c>
      <c r="D198" s="22"/>
      <c r="E198" s="22"/>
      <c r="F198" s="13">
        <f>F199</f>
        <v>0</v>
      </c>
      <c r="G198" s="22"/>
      <c r="H198" s="22"/>
      <c r="I198" s="13">
        <f>I199</f>
        <v>0</v>
      </c>
      <c r="J198" s="2" t="e">
        <f t="shared" si="13"/>
        <v>#DIV/0!</v>
      </c>
      <c r="K198" s="23" t="e">
        <f t="shared" si="14"/>
        <v>#DIV/0!</v>
      </c>
      <c r="L198" s="130"/>
    </row>
    <row r="199" spans="1:12" ht="25.5" customHeight="1" hidden="1">
      <c r="A199" s="96" t="s">
        <v>856</v>
      </c>
      <c r="B199" s="97" t="s">
        <v>0</v>
      </c>
      <c r="C199" s="13"/>
      <c r="D199" s="22"/>
      <c r="E199" s="22"/>
      <c r="F199" s="13"/>
      <c r="G199" s="22"/>
      <c r="H199" s="22"/>
      <c r="I199" s="13"/>
      <c r="J199" s="2" t="e">
        <f t="shared" si="13"/>
        <v>#DIV/0!</v>
      </c>
      <c r="K199" s="23" t="e">
        <f t="shared" si="14"/>
        <v>#DIV/0!</v>
      </c>
      <c r="L199" s="130"/>
    </row>
    <row r="200" spans="1:12" ht="38.25" customHeight="1" hidden="1">
      <c r="A200" s="92" t="s">
        <v>259</v>
      </c>
      <c r="B200" s="93" t="s">
        <v>261</v>
      </c>
      <c r="C200" s="15">
        <f>C201</f>
        <v>0</v>
      </c>
      <c r="D200" s="8"/>
      <c r="E200" s="8"/>
      <c r="F200" s="15">
        <f>F201</f>
        <v>0</v>
      </c>
      <c r="G200" s="8"/>
      <c r="H200" s="8"/>
      <c r="I200" s="15">
        <f>I201</f>
        <v>0</v>
      </c>
      <c r="J200" s="2" t="e">
        <f t="shared" si="13"/>
        <v>#DIV/0!</v>
      </c>
      <c r="K200" s="23" t="e">
        <f t="shared" si="14"/>
        <v>#DIV/0!</v>
      </c>
      <c r="L200" s="130"/>
    </row>
    <row r="201" spans="1:12" ht="25.5" customHeight="1" hidden="1">
      <c r="A201" s="92" t="s">
        <v>260</v>
      </c>
      <c r="B201" s="93" t="s">
        <v>262</v>
      </c>
      <c r="C201" s="15"/>
      <c r="D201" s="8"/>
      <c r="E201" s="8"/>
      <c r="F201" s="15"/>
      <c r="G201" s="8"/>
      <c r="H201" s="8"/>
      <c r="I201" s="15"/>
      <c r="J201" s="2" t="e">
        <f t="shared" si="13"/>
        <v>#DIV/0!</v>
      </c>
      <c r="K201" s="23" t="e">
        <f t="shared" si="14"/>
        <v>#DIV/0!</v>
      </c>
      <c r="L201" s="130"/>
    </row>
    <row r="202" spans="1:12" ht="27.75" customHeight="1">
      <c r="A202" s="94" t="s">
        <v>277</v>
      </c>
      <c r="B202" s="95" t="s">
        <v>329</v>
      </c>
      <c r="C202" s="12">
        <f>C211+C215+C219+C248+C225+C217+C207+C223+C227+C232+C205+C213+C221+C209+C203+C236+C238+C240+C242+C244+C246</f>
        <v>837972.43872</v>
      </c>
      <c r="D202" s="12">
        <f>D211+D215+D219+D248+D225+D217+D207+D223+D227+D232+D205+D213+D221+D209+D203+D236+D238+D240+D242+D244</f>
        <v>0</v>
      </c>
      <c r="E202" s="12">
        <f>E211+E215+E219+E248+E225+E217+E207+E223+E227+E232+E205+E213+E221+E209+E203+E236+E238+E240+E242+E244</f>
        <v>0</v>
      </c>
      <c r="F202" s="12">
        <f>F211+F215+F219+F248+F225+F217+F207+F223+F227+F232+F205+F213+F221+F209+F203+F236+F238+F240+F242+F244+F246</f>
        <v>660281.1993800001</v>
      </c>
      <c r="G202" s="12">
        <f>G211+G215+G219+G248+G225+G217+G207+G223+G227+G232+G205+G213+G221+G209+G203+G236+G238+G240+G242+G244+G246</f>
        <v>0</v>
      </c>
      <c r="H202" s="12">
        <f>H211+H215+H219+H248+H225+H217+H207+H223+H227+H232+H205+H213+H221+H209+H203+H236+H238+H240+H242+H244+H246</f>
        <v>0</v>
      </c>
      <c r="I202" s="12">
        <f>I211+I215+I219+I248+I225+I217+I207+I223+I227+I232+I205+I213+I221+I209+I203+I236+I238+I240+I242+I244+I246</f>
        <v>660279.37938</v>
      </c>
      <c r="J202" s="25">
        <f aca="true" t="shared" si="15" ref="J202:J218">I202/C202*10000%</f>
        <v>78.7948802216663</v>
      </c>
      <c r="K202" s="59">
        <f aca="true" t="shared" si="16" ref="K202:K218">I202/F202*10000%</f>
        <v>99.99972435986338</v>
      </c>
      <c r="L202" s="130"/>
    </row>
    <row r="203" spans="1:12" ht="15" customHeight="1" hidden="1">
      <c r="A203" s="96" t="s">
        <v>103</v>
      </c>
      <c r="B203" s="97" t="s">
        <v>105</v>
      </c>
      <c r="C203" s="13">
        <f>C204</f>
        <v>0</v>
      </c>
      <c r="D203" s="26"/>
      <c r="E203" s="26"/>
      <c r="F203" s="13">
        <f>F204</f>
        <v>0</v>
      </c>
      <c r="G203" s="26"/>
      <c r="H203" s="26"/>
      <c r="I203" s="13">
        <f>I204</f>
        <v>0</v>
      </c>
      <c r="J203" s="2" t="e">
        <f t="shared" si="15"/>
        <v>#DIV/0!</v>
      </c>
      <c r="K203" s="23" t="e">
        <f t="shared" si="16"/>
        <v>#DIV/0!</v>
      </c>
      <c r="L203" s="130"/>
    </row>
    <row r="204" spans="1:12" ht="25.5" customHeight="1" hidden="1">
      <c r="A204" s="96" t="s">
        <v>104</v>
      </c>
      <c r="B204" s="97" t="s">
        <v>106</v>
      </c>
      <c r="C204" s="13"/>
      <c r="D204" s="26"/>
      <c r="E204" s="26"/>
      <c r="F204" s="13"/>
      <c r="G204" s="26"/>
      <c r="H204" s="26"/>
      <c r="I204" s="13"/>
      <c r="J204" s="2" t="e">
        <f t="shared" si="15"/>
        <v>#DIV/0!</v>
      </c>
      <c r="K204" s="23" t="e">
        <f t="shared" si="16"/>
        <v>#DIV/0!</v>
      </c>
      <c r="L204" s="130"/>
    </row>
    <row r="205" spans="1:12" ht="25.5" customHeight="1" hidden="1">
      <c r="A205" s="96" t="s">
        <v>218</v>
      </c>
      <c r="B205" s="97" t="s">
        <v>220</v>
      </c>
      <c r="C205" s="13">
        <f>C206</f>
        <v>0</v>
      </c>
      <c r="D205" s="26"/>
      <c r="E205" s="26"/>
      <c r="F205" s="13">
        <f>F206</f>
        <v>0</v>
      </c>
      <c r="G205" s="26"/>
      <c r="H205" s="26"/>
      <c r="I205" s="13">
        <f>I206</f>
        <v>0</v>
      </c>
      <c r="J205" s="2" t="e">
        <f t="shared" si="15"/>
        <v>#DIV/0!</v>
      </c>
      <c r="K205" s="23" t="e">
        <f t="shared" si="16"/>
        <v>#DIV/0!</v>
      </c>
      <c r="L205" s="130"/>
    </row>
    <row r="206" spans="1:12" ht="39.75" customHeight="1" hidden="1">
      <c r="A206" s="96" t="s">
        <v>219</v>
      </c>
      <c r="B206" s="97" t="s">
        <v>221</v>
      </c>
      <c r="C206" s="13"/>
      <c r="D206" s="26"/>
      <c r="E206" s="26"/>
      <c r="F206" s="13"/>
      <c r="G206" s="26"/>
      <c r="H206" s="26"/>
      <c r="I206" s="13"/>
      <c r="J206" s="2" t="e">
        <f t="shared" si="15"/>
        <v>#DIV/0!</v>
      </c>
      <c r="K206" s="23" t="e">
        <f t="shared" si="16"/>
        <v>#DIV/0!</v>
      </c>
      <c r="L206" s="130"/>
    </row>
    <row r="207" spans="1:12" ht="25.5" customHeight="1" hidden="1">
      <c r="A207" s="96" t="s">
        <v>355</v>
      </c>
      <c r="B207" s="97" t="s">
        <v>184</v>
      </c>
      <c r="C207" s="13">
        <f>C208</f>
        <v>0</v>
      </c>
      <c r="D207" s="26"/>
      <c r="E207" s="26"/>
      <c r="F207" s="13">
        <f>F208</f>
        <v>0</v>
      </c>
      <c r="G207" s="26"/>
      <c r="H207" s="26"/>
      <c r="I207" s="13">
        <f>I208</f>
        <v>0</v>
      </c>
      <c r="J207" s="2" t="e">
        <f>I207/C207*10000%</f>
        <v>#DIV/0!</v>
      </c>
      <c r="K207" s="23" t="e">
        <f>I207/F207*10000%</f>
        <v>#DIV/0!</v>
      </c>
      <c r="L207" s="130"/>
    </row>
    <row r="208" spans="1:12" ht="38.25" customHeight="1" hidden="1">
      <c r="A208" s="96" t="s">
        <v>356</v>
      </c>
      <c r="B208" s="97" t="s">
        <v>185</v>
      </c>
      <c r="C208" s="13"/>
      <c r="D208" s="26"/>
      <c r="E208" s="26"/>
      <c r="F208" s="13"/>
      <c r="G208" s="26"/>
      <c r="H208" s="26"/>
      <c r="I208" s="13"/>
      <c r="J208" s="2" t="e">
        <f>I208/C208*10000%</f>
        <v>#DIV/0!</v>
      </c>
      <c r="K208" s="23" t="e">
        <f>I208/F208*10000%</f>
        <v>#DIV/0!</v>
      </c>
      <c r="L208" s="130"/>
    </row>
    <row r="209" spans="1:12" ht="25.5" customHeight="1" hidden="1">
      <c r="A209" s="96" t="s">
        <v>1</v>
      </c>
      <c r="B209" s="97" t="s">
        <v>759</v>
      </c>
      <c r="C209" s="13">
        <f>C210</f>
        <v>0</v>
      </c>
      <c r="D209" s="26"/>
      <c r="E209" s="26"/>
      <c r="F209" s="13">
        <f>F210</f>
        <v>0</v>
      </c>
      <c r="G209" s="26"/>
      <c r="H209" s="26"/>
      <c r="I209" s="13">
        <f>I210</f>
        <v>0</v>
      </c>
      <c r="J209" s="2" t="e">
        <f t="shared" si="15"/>
        <v>#DIV/0!</v>
      </c>
      <c r="K209" s="23" t="e">
        <f t="shared" si="16"/>
        <v>#DIV/0!</v>
      </c>
      <c r="L209" s="130"/>
    </row>
    <row r="210" spans="1:12" ht="25.5" customHeight="1" hidden="1">
      <c r="A210" s="96" t="s">
        <v>2</v>
      </c>
      <c r="B210" s="97" t="s">
        <v>3</v>
      </c>
      <c r="C210" s="13"/>
      <c r="D210" s="26"/>
      <c r="E210" s="26"/>
      <c r="F210" s="13"/>
      <c r="G210" s="26"/>
      <c r="H210" s="26"/>
      <c r="I210" s="13"/>
      <c r="J210" s="2" t="e">
        <f t="shared" si="15"/>
        <v>#DIV/0!</v>
      </c>
      <c r="K210" s="23" t="e">
        <f t="shared" si="16"/>
        <v>#DIV/0!</v>
      </c>
      <c r="L210" s="130"/>
    </row>
    <row r="211" spans="1:12" ht="51" customHeight="1" hidden="1">
      <c r="A211" s="92" t="s">
        <v>422</v>
      </c>
      <c r="B211" s="93" t="s">
        <v>351</v>
      </c>
      <c r="C211" s="15">
        <f>C212</f>
        <v>0</v>
      </c>
      <c r="D211" s="8"/>
      <c r="E211" s="8"/>
      <c r="F211" s="15">
        <f>F212</f>
        <v>0</v>
      </c>
      <c r="G211" s="8"/>
      <c r="H211" s="8"/>
      <c r="I211" s="15">
        <f>I212</f>
        <v>0</v>
      </c>
      <c r="J211" s="2" t="e">
        <f t="shared" si="15"/>
        <v>#DIV/0!</v>
      </c>
      <c r="K211" s="23" t="e">
        <f t="shared" si="16"/>
        <v>#DIV/0!</v>
      </c>
      <c r="L211" s="130"/>
    </row>
    <row r="212" spans="1:12" ht="66.75" customHeight="1" hidden="1">
      <c r="A212" s="92" t="s">
        <v>423</v>
      </c>
      <c r="B212" s="93" t="s">
        <v>352</v>
      </c>
      <c r="C212" s="15"/>
      <c r="D212" s="8"/>
      <c r="E212" s="8"/>
      <c r="F212" s="15"/>
      <c r="G212" s="8"/>
      <c r="H212" s="8"/>
      <c r="I212" s="15"/>
      <c r="J212" s="2" t="e">
        <f t="shared" si="15"/>
        <v>#DIV/0!</v>
      </c>
      <c r="K212" s="23" t="e">
        <f t="shared" si="16"/>
        <v>#DIV/0!</v>
      </c>
      <c r="L212" s="130"/>
    </row>
    <row r="213" spans="1:12" ht="15">
      <c r="A213" s="92" t="s">
        <v>278</v>
      </c>
      <c r="B213" s="93" t="s">
        <v>330</v>
      </c>
      <c r="C213" s="15">
        <f>C214</f>
        <v>15146.178</v>
      </c>
      <c r="D213" s="8"/>
      <c r="E213" s="8"/>
      <c r="F213" s="15">
        <f>F214</f>
        <v>1935.101</v>
      </c>
      <c r="G213" s="8"/>
      <c r="H213" s="8"/>
      <c r="I213" s="15">
        <f>I214</f>
        <v>1935.101</v>
      </c>
      <c r="J213" s="2">
        <f t="shared" si="15"/>
        <v>12.776167030388788</v>
      </c>
      <c r="K213" s="23">
        <f t="shared" si="16"/>
        <v>100</v>
      </c>
      <c r="L213" s="130"/>
    </row>
    <row r="214" spans="1:12" ht="25.5">
      <c r="A214" s="92" t="s">
        <v>279</v>
      </c>
      <c r="B214" s="93" t="s">
        <v>222</v>
      </c>
      <c r="C214" s="15">
        <v>15146.178</v>
      </c>
      <c r="D214" s="8"/>
      <c r="E214" s="8"/>
      <c r="F214" s="15">
        <v>1935.101</v>
      </c>
      <c r="G214" s="8"/>
      <c r="H214" s="8"/>
      <c r="I214" s="15">
        <v>1935.101</v>
      </c>
      <c r="J214" s="2">
        <f t="shared" si="15"/>
        <v>12.776167030388788</v>
      </c>
      <c r="K214" s="23">
        <f t="shared" si="16"/>
        <v>100</v>
      </c>
      <c r="L214" s="130"/>
    </row>
    <row r="215" spans="1:12" ht="40.5" customHeight="1" hidden="1">
      <c r="A215" s="92" t="s">
        <v>424</v>
      </c>
      <c r="B215" s="93" t="s">
        <v>574</v>
      </c>
      <c r="C215" s="15">
        <f>C216</f>
        <v>0</v>
      </c>
      <c r="D215" s="8"/>
      <c r="E215" s="8"/>
      <c r="F215" s="15">
        <f>F216</f>
        <v>0</v>
      </c>
      <c r="G215" s="8"/>
      <c r="H215" s="8"/>
      <c r="I215" s="15">
        <f>I216</f>
        <v>0</v>
      </c>
      <c r="J215" s="2" t="e">
        <f t="shared" si="15"/>
        <v>#DIV/0!</v>
      </c>
      <c r="K215" s="23" t="e">
        <f t="shared" si="16"/>
        <v>#DIV/0!</v>
      </c>
      <c r="L215" s="130"/>
    </row>
    <row r="216" spans="1:12" ht="27.75" customHeight="1" hidden="1">
      <c r="A216" s="92" t="s">
        <v>432</v>
      </c>
      <c r="B216" s="93" t="s">
        <v>434</v>
      </c>
      <c r="C216" s="15"/>
      <c r="D216" s="8"/>
      <c r="E216" s="8"/>
      <c r="F216" s="15"/>
      <c r="G216" s="8"/>
      <c r="H216" s="8"/>
      <c r="I216" s="15"/>
      <c r="J216" s="2" t="e">
        <f t="shared" si="15"/>
        <v>#DIV/0!</v>
      </c>
      <c r="K216" s="23" t="e">
        <f t="shared" si="16"/>
        <v>#DIV/0!</v>
      </c>
      <c r="L216" s="130"/>
    </row>
    <row r="217" spans="1:12" ht="25.5" customHeight="1" hidden="1">
      <c r="A217" s="92" t="s">
        <v>752</v>
      </c>
      <c r="B217" s="93" t="s">
        <v>754</v>
      </c>
      <c r="C217" s="15">
        <f>C218</f>
        <v>0</v>
      </c>
      <c r="D217" s="8"/>
      <c r="E217" s="8"/>
      <c r="F217" s="15">
        <f>F218</f>
        <v>0</v>
      </c>
      <c r="G217" s="8"/>
      <c r="H217" s="8"/>
      <c r="I217" s="15">
        <f>I218</f>
        <v>0</v>
      </c>
      <c r="J217" s="2" t="e">
        <f t="shared" si="15"/>
        <v>#DIV/0!</v>
      </c>
      <c r="K217" s="23" t="e">
        <f t="shared" si="16"/>
        <v>#DIV/0!</v>
      </c>
      <c r="L217" s="130"/>
    </row>
    <row r="218" spans="1:12" ht="40.5" customHeight="1" hidden="1">
      <c r="A218" s="92" t="s">
        <v>753</v>
      </c>
      <c r="B218" s="93" t="s">
        <v>755</v>
      </c>
      <c r="C218" s="15"/>
      <c r="D218" s="8"/>
      <c r="E218" s="8"/>
      <c r="F218" s="15"/>
      <c r="G218" s="8"/>
      <c r="H218" s="8"/>
      <c r="I218" s="15"/>
      <c r="J218" s="2" t="e">
        <f t="shared" si="15"/>
        <v>#DIV/0!</v>
      </c>
      <c r="K218" s="23" t="e">
        <f t="shared" si="16"/>
        <v>#DIV/0!</v>
      </c>
      <c r="L218" s="130"/>
    </row>
    <row r="219" spans="1:12" ht="25.5" customHeight="1">
      <c r="A219" s="92" t="s">
        <v>280</v>
      </c>
      <c r="B219" s="93" t="s">
        <v>173</v>
      </c>
      <c r="C219" s="15">
        <f>C220</f>
        <v>10000</v>
      </c>
      <c r="D219" s="2"/>
      <c r="E219" s="2"/>
      <c r="F219" s="15">
        <f>F220</f>
        <v>0</v>
      </c>
      <c r="G219" s="8"/>
      <c r="H219" s="8"/>
      <c r="I219" s="15">
        <f>I220</f>
        <v>0</v>
      </c>
      <c r="J219" s="2">
        <f>I219/C219*10000%</f>
        <v>0</v>
      </c>
      <c r="K219" s="23"/>
      <c r="L219" s="130"/>
    </row>
    <row r="220" spans="1:12" ht="25.5" customHeight="1">
      <c r="A220" s="92" t="s">
        <v>281</v>
      </c>
      <c r="B220" s="93" t="s">
        <v>174</v>
      </c>
      <c r="C220" s="15">
        <v>10000</v>
      </c>
      <c r="D220" s="2"/>
      <c r="E220" s="2"/>
      <c r="F220" s="15"/>
      <c r="G220" s="8"/>
      <c r="H220" s="8"/>
      <c r="I220" s="15"/>
      <c r="J220" s="2">
        <f>I220/C220*10000%</f>
        <v>0</v>
      </c>
      <c r="K220" s="23"/>
      <c r="L220" s="130"/>
    </row>
    <row r="221" spans="1:12" ht="25.5" customHeight="1" hidden="1">
      <c r="A221" s="92" t="s">
        <v>223</v>
      </c>
      <c r="B221" s="93" t="s">
        <v>225</v>
      </c>
      <c r="C221" s="15">
        <f>C222</f>
        <v>0</v>
      </c>
      <c r="D221" s="2"/>
      <c r="E221" s="2"/>
      <c r="F221" s="15">
        <f>F222</f>
        <v>0</v>
      </c>
      <c r="G221" s="8"/>
      <c r="H221" s="8"/>
      <c r="I221" s="15">
        <f>I222</f>
        <v>0</v>
      </c>
      <c r="J221" s="2" t="e">
        <f aca="true" t="shared" si="17" ref="J221:J247">I221/C221*10000%</f>
        <v>#DIV/0!</v>
      </c>
      <c r="K221" s="23" t="e">
        <f aca="true" t="shared" si="18" ref="K221:K249">I221/F221*10000%</f>
        <v>#DIV/0!</v>
      </c>
      <c r="L221" s="130"/>
    </row>
    <row r="222" spans="1:12" ht="25.5" customHeight="1" hidden="1">
      <c r="A222" s="92" t="s">
        <v>224</v>
      </c>
      <c r="B222" s="93" t="s">
        <v>227</v>
      </c>
      <c r="C222" s="15"/>
      <c r="D222" s="2"/>
      <c r="E222" s="2"/>
      <c r="F222" s="15"/>
      <c r="G222" s="8"/>
      <c r="H222" s="8"/>
      <c r="I222" s="15"/>
      <c r="J222" s="2" t="e">
        <f t="shared" si="17"/>
        <v>#DIV/0!</v>
      </c>
      <c r="K222" s="23" t="e">
        <f t="shared" si="18"/>
        <v>#DIV/0!</v>
      </c>
      <c r="L222" s="130"/>
    </row>
    <row r="223" spans="1:12" ht="52.5" customHeight="1" hidden="1">
      <c r="A223" s="92" t="s">
        <v>87</v>
      </c>
      <c r="B223" s="93" t="s">
        <v>92</v>
      </c>
      <c r="C223" s="15">
        <f>C224</f>
        <v>0</v>
      </c>
      <c r="D223" s="2"/>
      <c r="E223" s="2"/>
      <c r="F223" s="15">
        <f>F224</f>
        <v>0</v>
      </c>
      <c r="G223" s="2"/>
      <c r="H223" s="2"/>
      <c r="I223" s="15">
        <f>I224</f>
        <v>0</v>
      </c>
      <c r="J223" s="2" t="e">
        <f t="shared" si="17"/>
        <v>#DIV/0!</v>
      </c>
      <c r="K223" s="23" t="e">
        <f t="shared" si="18"/>
        <v>#DIV/0!</v>
      </c>
      <c r="L223" s="130"/>
    </row>
    <row r="224" spans="1:12" ht="38.25" customHeight="1" hidden="1">
      <c r="A224" s="92" t="s">
        <v>88</v>
      </c>
      <c r="B224" s="93" t="s">
        <v>93</v>
      </c>
      <c r="C224" s="15"/>
      <c r="D224" s="2"/>
      <c r="E224" s="2"/>
      <c r="F224" s="15"/>
      <c r="G224" s="8"/>
      <c r="H224" s="8"/>
      <c r="I224" s="15"/>
      <c r="J224" s="2" t="e">
        <f t="shared" si="17"/>
        <v>#DIV/0!</v>
      </c>
      <c r="K224" s="23" t="e">
        <f t="shared" si="18"/>
        <v>#DIV/0!</v>
      </c>
      <c r="L224" s="130"/>
    </row>
    <row r="225" spans="1:12" ht="25.5" customHeight="1" hidden="1">
      <c r="A225" s="92" t="s">
        <v>451</v>
      </c>
      <c r="B225" s="93" t="s">
        <v>453</v>
      </c>
      <c r="C225" s="15">
        <f>C226</f>
        <v>0</v>
      </c>
      <c r="D225" s="2"/>
      <c r="E225" s="2"/>
      <c r="F225" s="15">
        <f>F226</f>
        <v>0</v>
      </c>
      <c r="G225" s="8"/>
      <c r="H225" s="8"/>
      <c r="I225" s="15">
        <f>I226</f>
        <v>0</v>
      </c>
      <c r="J225" s="2"/>
      <c r="K225" s="23"/>
      <c r="L225" s="130"/>
    </row>
    <row r="226" spans="1:12" ht="38.25" customHeight="1" hidden="1">
      <c r="A226" s="92" t="s">
        <v>452</v>
      </c>
      <c r="B226" s="93" t="s">
        <v>454</v>
      </c>
      <c r="C226" s="15"/>
      <c r="D226" s="2"/>
      <c r="E226" s="2"/>
      <c r="F226" s="15"/>
      <c r="G226" s="8"/>
      <c r="H226" s="8"/>
      <c r="I226" s="15"/>
      <c r="J226" s="2"/>
      <c r="K226" s="23"/>
      <c r="L226" s="130"/>
    </row>
    <row r="227" spans="1:12" ht="76.5">
      <c r="A227" s="92" t="s">
        <v>282</v>
      </c>
      <c r="B227" s="93" t="s">
        <v>331</v>
      </c>
      <c r="C227" s="15">
        <f>C228</f>
        <v>396499.824</v>
      </c>
      <c r="D227" s="2"/>
      <c r="E227" s="2"/>
      <c r="F227" s="15">
        <f>F228</f>
        <v>395812.9</v>
      </c>
      <c r="G227" s="2"/>
      <c r="H227" s="2"/>
      <c r="I227" s="15">
        <f>I228</f>
        <v>395812.9</v>
      </c>
      <c r="J227" s="2">
        <f t="shared" si="17"/>
        <v>99.82675301263185</v>
      </c>
      <c r="K227" s="23">
        <f aca="true" t="shared" si="19" ref="K227:K235">I227/F227*10000%</f>
        <v>100</v>
      </c>
      <c r="L227" s="130"/>
    </row>
    <row r="228" spans="1:12" ht="76.5">
      <c r="A228" s="92" t="s">
        <v>283</v>
      </c>
      <c r="B228" s="93" t="s">
        <v>332</v>
      </c>
      <c r="C228" s="15">
        <f aca="true" t="shared" si="20" ref="C228:H228">C230+C229</f>
        <v>396499.824</v>
      </c>
      <c r="D228" s="15">
        <f t="shared" si="20"/>
        <v>0</v>
      </c>
      <c r="E228" s="15">
        <f t="shared" si="20"/>
        <v>0</v>
      </c>
      <c r="F228" s="15">
        <f t="shared" si="20"/>
        <v>395812.9</v>
      </c>
      <c r="G228" s="15">
        <f t="shared" si="20"/>
        <v>0</v>
      </c>
      <c r="H228" s="15">
        <f t="shared" si="20"/>
        <v>0</v>
      </c>
      <c r="I228" s="15">
        <f>I230+I229</f>
        <v>395812.9</v>
      </c>
      <c r="J228" s="2">
        <f t="shared" si="17"/>
        <v>99.82675301263185</v>
      </c>
      <c r="K228" s="23">
        <f t="shared" si="19"/>
        <v>100</v>
      </c>
      <c r="L228" s="130"/>
    </row>
    <row r="229" spans="1:12" ht="51" customHeight="1" hidden="1">
      <c r="A229" s="92" t="s">
        <v>89</v>
      </c>
      <c r="B229" s="93" t="s">
        <v>334</v>
      </c>
      <c r="C229" s="15"/>
      <c r="D229" s="15">
        <f>SUM(D230)</f>
        <v>0</v>
      </c>
      <c r="E229" s="15">
        <f>SUM(E230)</f>
        <v>0</v>
      </c>
      <c r="F229" s="15">
        <v>0</v>
      </c>
      <c r="G229" s="8"/>
      <c r="H229" s="8"/>
      <c r="I229" s="15">
        <v>0</v>
      </c>
      <c r="J229" s="2" t="e">
        <f t="shared" si="17"/>
        <v>#DIV/0!</v>
      </c>
      <c r="K229" s="23">
        <v>0</v>
      </c>
      <c r="L229" s="130"/>
    </row>
    <row r="230" spans="1:12" ht="51">
      <c r="A230" s="92" t="s">
        <v>284</v>
      </c>
      <c r="B230" s="93" t="s">
        <v>335</v>
      </c>
      <c r="C230" s="15">
        <v>396499.824</v>
      </c>
      <c r="D230" s="2"/>
      <c r="E230" s="2"/>
      <c r="F230" s="15">
        <v>395812.9</v>
      </c>
      <c r="G230" s="8"/>
      <c r="H230" s="8"/>
      <c r="I230" s="15">
        <v>395812.9</v>
      </c>
      <c r="J230" s="2">
        <f t="shared" si="17"/>
        <v>99.82675301263185</v>
      </c>
      <c r="K230" s="23">
        <f t="shared" si="19"/>
        <v>100</v>
      </c>
      <c r="L230" s="130"/>
    </row>
    <row r="231" spans="1:12" ht="63.75" customHeight="1" hidden="1">
      <c r="A231" s="92" t="s">
        <v>425</v>
      </c>
      <c r="B231" s="93" t="s">
        <v>601</v>
      </c>
      <c r="C231" s="15"/>
      <c r="D231" s="2"/>
      <c r="E231" s="2"/>
      <c r="F231" s="15"/>
      <c r="G231" s="8"/>
      <c r="H231" s="8"/>
      <c r="I231" s="15"/>
      <c r="J231" s="2" t="e">
        <f t="shared" si="17"/>
        <v>#DIV/0!</v>
      </c>
      <c r="K231" s="23">
        <v>0</v>
      </c>
      <c r="L231" s="130"/>
    </row>
    <row r="232" spans="1:12" ht="51">
      <c r="A232" s="92" t="s">
        <v>285</v>
      </c>
      <c r="B232" s="93" t="s">
        <v>336</v>
      </c>
      <c r="C232" s="15">
        <f>C233</f>
        <v>87436.38302</v>
      </c>
      <c r="D232" s="2"/>
      <c r="E232" s="2"/>
      <c r="F232" s="15">
        <f>F233</f>
        <v>87362.251</v>
      </c>
      <c r="G232" s="2"/>
      <c r="H232" s="2"/>
      <c r="I232" s="15">
        <f>I233</f>
        <v>87362.251</v>
      </c>
      <c r="J232" s="2">
        <f t="shared" si="17"/>
        <v>99.91521604915538</v>
      </c>
      <c r="K232" s="23">
        <f t="shared" si="19"/>
        <v>100</v>
      </c>
      <c r="L232" s="130"/>
    </row>
    <row r="233" spans="1:12" ht="51">
      <c r="A233" s="92" t="s">
        <v>286</v>
      </c>
      <c r="B233" s="93" t="s">
        <v>337</v>
      </c>
      <c r="C233" s="15">
        <f>C234+C235</f>
        <v>87436.38302</v>
      </c>
      <c r="D233" s="2"/>
      <c r="E233" s="2"/>
      <c r="F233" s="15">
        <f>F234+F235</f>
        <v>87362.251</v>
      </c>
      <c r="G233" s="2"/>
      <c r="H233" s="2"/>
      <c r="I233" s="15">
        <f>I234+I235</f>
        <v>87362.251</v>
      </c>
      <c r="J233" s="2">
        <f t="shared" si="17"/>
        <v>99.91521604915538</v>
      </c>
      <c r="K233" s="23">
        <f t="shared" si="19"/>
        <v>100</v>
      </c>
      <c r="L233" s="130"/>
    </row>
    <row r="234" spans="1:12" ht="38.25" customHeight="1" hidden="1">
      <c r="A234" s="92" t="s">
        <v>91</v>
      </c>
      <c r="B234" s="93" t="s">
        <v>95</v>
      </c>
      <c r="C234" s="15"/>
      <c r="D234" s="2"/>
      <c r="E234" s="2"/>
      <c r="F234" s="15"/>
      <c r="G234" s="8"/>
      <c r="H234" s="8"/>
      <c r="I234" s="15"/>
      <c r="J234" s="2" t="e">
        <f t="shared" si="17"/>
        <v>#DIV/0!</v>
      </c>
      <c r="K234" s="23">
        <v>0</v>
      </c>
      <c r="L234" s="130"/>
    </row>
    <row r="235" spans="1:12" ht="38.25">
      <c r="A235" s="92" t="s">
        <v>287</v>
      </c>
      <c r="B235" s="93" t="s">
        <v>96</v>
      </c>
      <c r="C235" s="15">
        <v>87436.38302</v>
      </c>
      <c r="D235" s="2"/>
      <c r="E235" s="2"/>
      <c r="F235" s="15">
        <v>87362.251</v>
      </c>
      <c r="G235" s="8"/>
      <c r="H235" s="8"/>
      <c r="I235" s="15">
        <v>87362.251</v>
      </c>
      <c r="J235" s="2">
        <f t="shared" si="17"/>
        <v>99.91521604915538</v>
      </c>
      <c r="K235" s="23">
        <f t="shared" si="19"/>
        <v>100</v>
      </c>
      <c r="L235" s="130"/>
    </row>
    <row r="236" spans="1:12" ht="25.5" customHeight="1" hidden="1">
      <c r="A236" s="92" t="s">
        <v>488</v>
      </c>
      <c r="B236" s="93" t="s">
        <v>490</v>
      </c>
      <c r="C236" s="15">
        <f>C237</f>
        <v>0</v>
      </c>
      <c r="D236" s="2"/>
      <c r="E236" s="2"/>
      <c r="F236" s="15">
        <f>F237</f>
        <v>0</v>
      </c>
      <c r="G236" s="2"/>
      <c r="H236" s="2"/>
      <c r="I236" s="15">
        <f>I237</f>
        <v>0</v>
      </c>
      <c r="J236" s="2" t="e">
        <f t="shared" si="17"/>
        <v>#DIV/0!</v>
      </c>
      <c r="K236" s="23" t="e">
        <f t="shared" si="18"/>
        <v>#DIV/0!</v>
      </c>
      <c r="L236" s="130"/>
    </row>
    <row r="237" spans="1:12" ht="25.5" customHeight="1" hidden="1">
      <c r="A237" s="92" t="s">
        <v>489</v>
      </c>
      <c r="B237" s="93" t="s">
        <v>491</v>
      </c>
      <c r="C237" s="15"/>
      <c r="D237" s="2"/>
      <c r="E237" s="2"/>
      <c r="F237" s="15"/>
      <c r="G237" s="8"/>
      <c r="H237" s="8"/>
      <c r="I237" s="15"/>
      <c r="J237" s="2" t="e">
        <f t="shared" si="17"/>
        <v>#DIV/0!</v>
      </c>
      <c r="K237" s="23" t="e">
        <f t="shared" si="18"/>
        <v>#DIV/0!</v>
      </c>
      <c r="L237" s="130"/>
    </row>
    <row r="238" spans="1:12" ht="38.25" customHeight="1" hidden="1">
      <c r="A238" s="92" t="s">
        <v>804</v>
      </c>
      <c r="B238" s="93" t="s">
        <v>806</v>
      </c>
      <c r="C238" s="15">
        <f>C239</f>
        <v>0</v>
      </c>
      <c r="D238" s="2">
        <f aca="true" t="shared" si="21" ref="D238:I238">D239</f>
        <v>0</v>
      </c>
      <c r="E238" s="2">
        <f t="shared" si="21"/>
        <v>0</v>
      </c>
      <c r="F238" s="15">
        <f t="shared" si="21"/>
        <v>0</v>
      </c>
      <c r="G238" s="2">
        <f t="shared" si="21"/>
        <v>0</v>
      </c>
      <c r="H238" s="2">
        <f t="shared" si="21"/>
        <v>0</v>
      </c>
      <c r="I238" s="15">
        <f t="shared" si="21"/>
        <v>0</v>
      </c>
      <c r="J238" s="2" t="e">
        <f t="shared" si="17"/>
        <v>#DIV/0!</v>
      </c>
      <c r="K238" s="23" t="e">
        <f t="shared" si="18"/>
        <v>#DIV/0!</v>
      </c>
      <c r="L238" s="130"/>
    </row>
    <row r="239" spans="1:12" ht="38.25" customHeight="1" hidden="1">
      <c r="A239" s="92" t="s">
        <v>805</v>
      </c>
      <c r="B239" s="93" t="s">
        <v>807</v>
      </c>
      <c r="C239" s="15"/>
      <c r="D239" s="2"/>
      <c r="E239" s="2"/>
      <c r="F239" s="15"/>
      <c r="G239" s="8"/>
      <c r="H239" s="8"/>
      <c r="I239" s="15"/>
      <c r="J239" s="2" t="e">
        <f t="shared" si="17"/>
        <v>#DIV/0!</v>
      </c>
      <c r="K239" s="23" t="e">
        <f t="shared" si="18"/>
        <v>#DIV/0!</v>
      </c>
      <c r="L239" s="130"/>
    </row>
    <row r="240" spans="1:12" ht="63.75" customHeight="1" hidden="1">
      <c r="A240" s="92" t="s">
        <v>670</v>
      </c>
      <c r="B240" s="93" t="s">
        <v>672</v>
      </c>
      <c r="C240" s="15">
        <f>C241</f>
        <v>0</v>
      </c>
      <c r="D240" s="2">
        <f aca="true" t="shared" si="22" ref="D240:I240">D241</f>
        <v>0</v>
      </c>
      <c r="E240" s="2">
        <f t="shared" si="22"/>
        <v>0</v>
      </c>
      <c r="F240" s="15">
        <f t="shared" si="22"/>
        <v>0</v>
      </c>
      <c r="G240" s="2">
        <f t="shared" si="22"/>
        <v>0</v>
      </c>
      <c r="H240" s="2">
        <f t="shared" si="22"/>
        <v>0</v>
      </c>
      <c r="I240" s="15">
        <f t="shared" si="22"/>
        <v>0</v>
      </c>
      <c r="J240" s="2" t="e">
        <f t="shared" si="17"/>
        <v>#DIV/0!</v>
      </c>
      <c r="K240" s="23" t="e">
        <f t="shared" si="18"/>
        <v>#DIV/0!</v>
      </c>
      <c r="L240" s="130"/>
    </row>
    <row r="241" spans="1:12" ht="63.75" customHeight="1" hidden="1">
      <c r="A241" s="92" t="s">
        <v>671</v>
      </c>
      <c r="B241" s="93" t="s">
        <v>672</v>
      </c>
      <c r="C241" s="15"/>
      <c r="D241" s="2"/>
      <c r="E241" s="2"/>
      <c r="F241" s="15"/>
      <c r="G241" s="8"/>
      <c r="H241" s="8"/>
      <c r="I241" s="15"/>
      <c r="J241" s="2" t="e">
        <f t="shared" si="17"/>
        <v>#DIV/0!</v>
      </c>
      <c r="K241" s="23" t="e">
        <f t="shared" si="18"/>
        <v>#DIV/0!</v>
      </c>
      <c r="L241" s="130"/>
    </row>
    <row r="242" spans="1:12" ht="38.25" customHeight="1" hidden="1">
      <c r="A242" s="92" t="s">
        <v>610</v>
      </c>
      <c r="B242" s="93" t="s">
        <v>613</v>
      </c>
      <c r="C242" s="15">
        <f>C243</f>
        <v>0</v>
      </c>
      <c r="D242" s="15">
        <f aca="true" t="shared" si="23" ref="D242:I242">D243</f>
        <v>0</v>
      </c>
      <c r="E242" s="15">
        <f t="shared" si="23"/>
        <v>0</v>
      </c>
      <c r="F242" s="15">
        <f t="shared" si="23"/>
        <v>0</v>
      </c>
      <c r="G242" s="15">
        <f t="shared" si="23"/>
        <v>0</v>
      </c>
      <c r="H242" s="15">
        <f t="shared" si="23"/>
        <v>0</v>
      </c>
      <c r="I242" s="15">
        <f t="shared" si="23"/>
        <v>0</v>
      </c>
      <c r="J242" s="2" t="e">
        <f t="shared" si="17"/>
        <v>#DIV/0!</v>
      </c>
      <c r="K242" s="23" t="e">
        <f t="shared" si="18"/>
        <v>#DIV/0!</v>
      </c>
      <c r="L242" s="130"/>
    </row>
    <row r="243" spans="1:12" ht="38.25" customHeight="1" hidden="1">
      <c r="A243" s="92" t="s">
        <v>611</v>
      </c>
      <c r="B243" s="93" t="s">
        <v>612</v>
      </c>
      <c r="C243" s="15"/>
      <c r="D243" s="2"/>
      <c r="E243" s="2"/>
      <c r="F243" s="15"/>
      <c r="G243" s="8"/>
      <c r="H243" s="8"/>
      <c r="I243" s="15"/>
      <c r="J243" s="2" t="e">
        <f t="shared" si="17"/>
        <v>#DIV/0!</v>
      </c>
      <c r="K243" s="23" t="e">
        <f t="shared" si="18"/>
        <v>#DIV/0!</v>
      </c>
      <c r="L243" s="130"/>
    </row>
    <row r="244" spans="1:12" ht="25.5" customHeight="1" hidden="1">
      <c r="A244" s="92" t="s">
        <v>263</v>
      </c>
      <c r="B244" s="93" t="s">
        <v>328</v>
      </c>
      <c r="C244" s="15">
        <f>C245</f>
        <v>0</v>
      </c>
      <c r="D244" s="15">
        <f aca="true" t="shared" si="24" ref="D244:I244">D245</f>
        <v>0</v>
      </c>
      <c r="E244" s="15">
        <f t="shared" si="24"/>
        <v>0</v>
      </c>
      <c r="F244" s="15">
        <f t="shared" si="24"/>
        <v>0</v>
      </c>
      <c r="G244" s="15">
        <f t="shared" si="24"/>
        <v>0</v>
      </c>
      <c r="H244" s="15">
        <f t="shared" si="24"/>
        <v>0</v>
      </c>
      <c r="I244" s="15">
        <f t="shared" si="24"/>
        <v>0</v>
      </c>
      <c r="J244" s="2" t="e">
        <f t="shared" si="17"/>
        <v>#DIV/0!</v>
      </c>
      <c r="K244" s="23" t="e">
        <f t="shared" si="18"/>
        <v>#DIV/0!</v>
      </c>
      <c r="L244" s="130"/>
    </row>
    <row r="245" spans="1:12" ht="38.25" customHeight="1" hidden="1">
      <c r="A245" s="92" t="s">
        <v>327</v>
      </c>
      <c r="B245" s="93" t="s">
        <v>338</v>
      </c>
      <c r="C245" s="15"/>
      <c r="D245" s="2"/>
      <c r="E245" s="2"/>
      <c r="F245" s="15"/>
      <c r="G245" s="8"/>
      <c r="H245" s="8"/>
      <c r="I245" s="15"/>
      <c r="J245" s="2" t="e">
        <f t="shared" si="17"/>
        <v>#DIV/0!</v>
      </c>
      <c r="K245" s="23" t="e">
        <f t="shared" si="18"/>
        <v>#DIV/0!</v>
      </c>
      <c r="L245" s="130"/>
    </row>
    <row r="246" spans="1:12" ht="25.5" customHeight="1" hidden="1">
      <c r="A246" s="92" t="s">
        <v>588</v>
      </c>
      <c r="B246" s="93" t="s">
        <v>590</v>
      </c>
      <c r="C246" s="15">
        <f>SUM(C247)</f>
        <v>0</v>
      </c>
      <c r="D246" s="2"/>
      <c r="E246" s="2"/>
      <c r="F246" s="15">
        <f>SUM(F247)</f>
        <v>0</v>
      </c>
      <c r="G246" s="15">
        <f>SUM(G247)</f>
        <v>0</v>
      </c>
      <c r="H246" s="15">
        <f>SUM(H247)</f>
        <v>0</v>
      </c>
      <c r="I246" s="15">
        <f>SUM(I247)</f>
        <v>0</v>
      </c>
      <c r="J246" s="2" t="e">
        <f t="shared" si="17"/>
        <v>#DIV/0!</v>
      </c>
      <c r="K246" s="23" t="e">
        <f t="shared" si="18"/>
        <v>#DIV/0!</v>
      </c>
      <c r="L246" s="130"/>
    </row>
    <row r="247" spans="1:12" ht="25.5" customHeight="1" hidden="1">
      <c r="A247" s="92" t="s">
        <v>589</v>
      </c>
      <c r="B247" s="93" t="s">
        <v>591</v>
      </c>
      <c r="C247" s="15"/>
      <c r="D247" s="2"/>
      <c r="E247" s="2"/>
      <c r="F247" s="15"/>
      <c r="G247" s="8"/>
      <c r="H247" s="8"/>
      <c r="I247" s="15"/>
      <c r="J247" s="2" t="e">
        <f t="shared" si="17"/>
        <v>#DIV/0!</v>
      </c>
      <c r="K247" s="23" t="e">
        <f t="shared" si="18"/>
        <v>#DIV/0!</v>
      </c>
      <c r="L247" s="130"/>
    </row>
    <row r="248" spans="1:12" ht="15">
      <c r="A248" s="92" t="s">
        <v>288</v>
      </c>
      <c r="B248" s="93" t="s">
        <v>435</v>
      </c>
      <c r="C248" s="15">
        <f>C249</f>
        <v>328890.0537</v>
      </c>
      <c r="D248" s="8"/>
      <c r="E248" s="8"/>
      <c r="F248" s="15">
        <f>F249</f>
        <v>175170.94738</v>
      </c>
      <c r="G248" s="8"/>
      <c r="H248" s="8"/>
      <c r="I248" s="15">
        <f>I249</f>
        <v>175169.12738</v>
      </c>
      <c r="J248" s="2">
        <f>I248/C248*10000%</f>
        <v>53.260694693972745</v>
      </c>
      <c r="K248" s="23">
        <f t="shared" si="18"/>
        <v>99.99896101492443</v>
      </c>
      <c r="L248" s="130"/>
    </row>
    <row r="249" spans="1:12" ht="15">
      <c r="A249" s="92" t="s">
        <v>289</v>
      </c>
      <c r="B249" s="93" t="s">
        <v>436</v>
      </c>
      <c r="C249" s="15">
        <v>328890.0537</v>
      </c>
      <c r="D249" s="8"/>
      <c r="E249" s="8"/>
      <c r="F249" s="15">
        <v>175170.94738</v>
      </c>
      <c r="G249" s="8"/>
      <c r="H249" s="8"/>
      <c r="I249" s="15">
        <v>175169.12738</v>
      </c>
      <c r="J249" s="2">
        <f>I249/C249*10000%</f>
        <v>53.260694693972745</v>
      </c>
      <c r="K249" s="23">
        <f t="shared" si="18"/>
        <v>99.99896101492443</v>
      </c>
      <c r="L249" s="130"/>
    </row>
    <row r="250" spans="1:12" ht="25.5">
      <c r="A250" s="94" t="s">
        <v>290</v>
      </c>
      <c r="B250" s="95" t="s">
        <v>437</v>
      </c>
      <c r="C250" s="16">
        <f>C253+C261+C263+C265+C269+C271+C275+C255+C259+C267+C273+C251+C257+C277+C279</f>
        <v>4328712.64166</v>
      </c>
      <c r="D250" s="16">
        <f aca="true" t="shared" si="25" ref="D250:I250">D253+D261+D263+D265+D269+D271+D275+D255+D259+D267+D273+D251+D257+D277+D279</f>
        <v>0</v>
      </c>
      <c r="E250" s="16">
        <f t="shared" si="25"/>
        <v>0</v>
      </c>
      <c r="F250" s="16">
        <f t="shared" si="25"/>
        <v>3241959.87764</v>
      </c>
      <c r="G250" s="16">
        <f t="shared" si="25"/>
        <v>0</v>
      </c>
      <c r="H250" s="16">
        <f t="shared" si="25"/>
        <v>0</v>
      </c>
      <c r="I250" s="16">
        <f t="shared" si="25"/>
        <v>3241959.87764</v>
      </c>
      <c r="J250" s="25">
        <f>I250/C250*10000%</f>
        <v>74.89431953599845</v>
      </c>
      <c r="K250" s="59">
        <f>I250/F250*10000%</f>
        <v>100</v>
      </c>
      <c r="L250" s="130"/>
    </row>
    <row r="251" spans="1:12" ht="41.25" customHeight="1" hidden="1">
      <c r="A251" s="96" t="s">
        <v>4</v>
      </c>
      <c r="B251" s="97" t="s">
        <v>6</v>
      </c>
      <c r="C251" s="13">
        <f>C252</f>
        <v>0</v>
      </c>
      <c r="D251" s="26"/>
      <c r="E251" s="26"/>
      <c r="F251" s="13">
        <f>F252</f>
        <v>0</v>
      </c>
      <c r="G251" s="26"/>
      <c r="H251" s="26"/>
      <c r="I251" s="13">
        <f>I252</f>
        <v>0</v>
      </c>
      <c r="J251" s="26" t="e">
        <f>I251/C251*10000%</f>
        <v>#DIV/0!</v>
      </c>
      <c r="K251" s="91" t="e">
        <f>I251/F251*10000%</f>
        <v>#DIV/0!</v>
      </c>
      <c r="L251" s="130"/>
    </row>
    <row r="252" spans="1:12" ht="38.25" customHeight="1" hidden="1">
      <c r="A252" s="96" t="s">
        <v>5</v>
      </c>
      <c r="B252" s="97" t="s">
        <v>760</v>
      </c>
      <c r="C252" s="13"/>
      <c r="D252" s="26"/>
      <c r="E252" s="26"/>
      <c r="F252" s="13"/>
      <c r="G252" s="26"/>
      <c r="H252" s="26"/>
      <c r="I252" s="13"/>
      <c r="J252" s="26" t="e">
        <f>I252/C252*10000%</f>
        <v>#DIV/0!</v>
      </c>
      <c r="K252" s="91" t="e">
        <f>I252/F252*10000%</f>
        <v>#DIV/0!</v>
      </c>
      <c r="L252" s="130"/>
    </row>
    <row r="253" spans="1:12" ht="40.5" customHeight="1" hidden="1">
      <c r="A253" s="92" t="s">
        <v>631</v>
      </c>
      <c r="B253" s="1" t="s">
        <v>638</v>
      </c>
      <c r="C253" s="15">
        <f>C254</f>
        <v>0</v>
      </c>
      <c r="D253" s="8"/>
      <c r="E253" s="8"/>
      <c r="F253" s="15">
        <f>F254</f>
        <v>0</v>
      </c>
      <c r="G253" s="8"/>
      <c r="H253" s="8"/>
      <c r="I253" s="15">
        <f>I254</f>
        <v>0</v>
      </c>
      <c r="J253" s="2"/>
      <c r="K253" s="91"/>
      <c r="L253" s="130"/>
    </row>
    <row r="254" spans="1:12" ht="26.25" customHeight="1" hidden="1">
      <c r="A254" s="92" t="s">
        <v>632</v>
      </c>
      <c r="B254" s="1" t="s">
        <v>635</v>
      </c>
      <c r="C254" s="15"/>
      <c r="D254" s="8"/>
      <c r="E254" s="8"/>
      <c r="F254" s="15"/>
      <c r="G254" s="8"/>
      <c r="H254" s="8"/>
      <c r="I254" s="15"/>
      <c r="J254" s="2"/>
      <c r="K254" s="91"/>
      <c r="L254" s="130"/>
    </row>
    <row r="255" spans="1:12" ht="26.25" customHeight="1" hidden="1">
      <c r="A255" s="92" t="s">
        <v>641</v>
      </c>
      <c r="B255" s="1" t="s">
        <v>639</v>
      </c>
      <c r="C255" s="15">
        <f>C256</f>
        <v>0</v>
      </c>
      <c r="D255" s="8"/>
      <c r="E255" s="8"/>
      <c r="F255" s="15">
        <f>F256</f>
        <v>0</v>
      </c>
      <c r="G255" s="8"/>
      <c r="H255" s="8"/>
      <c r="I255" s="15">
        <f>I256</f>
        <v>0</v>
      </c>
      <c r="J255" s="2"/>
      <c r="K255" s="91"/>
      <c r="L255" s="130"/>
    </row>
    <row r="256" spans="1:12" ht="26.25" customHeight="1" hidden="1">
      <c r="A256" s="92" t="s">
        <v>640</v>
      </c>
      <c r="B256" s="1" t="s">
        <v>636</v>
      </c>
      <c r="C256" s="15"/>
      <c r="D256" s="8"/>
      <c r="E256" s="8"/>
      <c r="F256" s="15"/>
      <c r="G256" s="8"/>
      <c r="H256" s="8"/>
      <c r="I256" s="15"/>
      <c r="J256" s="2"/>
      <c r="K256" s="91"/>
      <c r="L256" s="130"/>
    </row>
    <row r="257" spans="1:12" ht="26.25" customHeight="1" hidden="1">
      <c r="A257" s="92" t="s">
        <v>428</v>
      </c>
      <c r="B257" s="1" t="s">
        <v>430</v>
      </c>
      <c r="C257" s="15">
        <f>C258</f>
        <v>0</v>
      </c>
      <c r="D257" s="8">
        <f aca="true" t="shared" si="26" ref="D257:I257">D258</f>
        <v>0</v>
      </c>
      <c r="E257" s="8">
        <f t="shared" si="26"/>
        <v>0</v>
      </c>
      <c r="F257" s="15">
        <f t="shared" si="26"/>
        <v>0</v>
      </c>
      <c r="G257" s="8">
        <f t="shared" si="26"/>
        <v>0</v>
      </c>
      <c r="H257" s="8">
        <f t="shared" si="26"/>
        <v>0</v>
      </c>
      <c r="I257" s="15">
        <f t="shared" si="26"/>
        <v>0</v>
      </c>
      <c r="J257" s="2"/>
      <c r="K257" s="91"/>
      <c r="L257" s="130"/>
    </row>
    <row r="258" spans="1:12" ht="26.25" customHeight="1" hidden="1">
      <c r="A258" s="92" t="s">
        <v>429</v>
      </c>
      <c r="B258" s="1" t="s">
        <v>431</v>
      </c>
      <c r="C258" s="15"/>
      <c r="D258" s="8"/>
      <c r="E258" s="8"/>
      <c r="F258" s="15"/>
      <c r="G258" s="8"/>
      <c r="H258" s="8"/>
      <c r="I258" s="15"/>
      <c r="J258" s="2"/>
      <c r="K258" s="91"/>
      <c r="L258" s="130"/>
    </row>
    <row r="259" spans="1:12" ht="39" customHeight="1" hidden="1">
      <c r="A259" s="92" t="s">
        <v>633</v>
      </c>
      <c r="B259" s="1" t="s">
        <v>642</v>
      </c>
      <c r="C259" s="15">
        <f>C260</f>
        <v>0</v>
      </c>
      <c r="D259" s="8"/>
      <c r="E259" s="8"/>
      <c r="F259" s="15">
        <f>F260</f>
        <v>0</v>
      </c>
      <c r="G259" s="8"/>
      <c r="H259" s="8"/>
      <c r="I259" s="15">
        <f>I260</f>
        <v>0</v>
      </c>
      <c r="J259" s="2"/>
      <c r="K259" s="91"/>
      <c r="L259" s="130"/>
    </row>
    <row r="260" spans="1:12" ht="39" customHeight="1" hidden="1">
      <c r="A260" s="92" t="s">
        <v>634</v>
      </c>
      <c r="B260" s="1" t="s">
        <v>637</v>
      </c>
      <c r="C260" s="15"/>
      <c r="D260" s="8"/>
      <c r="E260" s="8"/>
      <c r="F260" s="15"/>
      <c r="G260" s="8"/>
      <c r="H260" s="8"/>
      <c r="I260" s="15"/>
      <c r="J260" s="2"/>
      <c r="K260" s="91"/>
      <c r="L260" s="130"/>
    </row>
    <row r="261" spans="1:12" ht="25.5" customHeight="1" hidden="1">
      <c r="A261" s="92" t="s">
        <v>438</v>
      </c>
      <c r="B261" s="93" t="s">
        <v>439</v>
      </c>
      <c r="C261" s="15">
        <f>C262</f>
        <v>0</v>
      </c>
      <c r="D261" s="8"/>
      <c r="E261" s="8"/>
      <c r="F261" s="15">
        <f>F262</f>
        <v>0</v>
      </c>
      <c r="G261" s="8"/>
      <c r="H261" s="8"/>
      <c r="I261" s="15">
        <f>I262</f>
        <v>0</v>
      </c>
      <c r="J261" s="2" t="e">
        <f aca="true" t="shared" si="27" ref="J261:J271">I261/C261*10000%</f>
        <v>#DIV/0!</v>
      </c>
      <c r="K261" s="23" t="e">
        <f aca="true" t="shared" si="28" ref="K261:K266">I261/F261*10000%</f>
        <v>#DIV/0!</v>
      </c>
      <c r="L261" s="130"/>
    </row>
    <row r="262" spans="1:12" ht="27" customHeight="1" hidden="1">
      <c r="A262" s="92" t="s">
        <v>440</v>
      </c>
      <c r="B262" s="93" t="s">
        <v>441</v>
      </c>
      <c r="C262" s="15"/>
      <c r="D262" s="8"/>
      <c r="E262" s="8"/>
      <c r="F262" s="15"/>
      <c r="G262" s="8"/>
      <c r="H262" s="8"/>
      <c r="I262" s="15"/>
      <c r="J262" s="2" t="e">
        <f t="shared" si="27"/>
        <v>#DIV/0!</v>
      </c>
      <c r="K262" s="23" t="e">
        <f t="shared" si="28"/>
        <v>#DIV/0!</v>
      </c>
      <c r="L262" s="130"/>
    </row>
    <row r="263" spans="1:12" ht="30.75" customHeight="1">
      <c r="A263" s="92" t="s">
        <v>291</v>
      </c>
      <c r="B263" s="93" t="s">
        <v>442</v>
      </c>
      <c r="C263" s="15">
        <f>C264</f>
        <v>52583.5</v>
      </c>
      <c r="D263" s="8"/>
      <c r="E263" s="8"/>
      <c r="F263" s="15">
        <f>F264</f>
        <v>43064.706</v>
      </c>
      <c r="G263" s="8"/>
      <c r="H263" s="8"/>
      <c r="I263" s="15">
        <f>I264</f>
        <v>43064.706</v>
      </c>
      <c r="J263" s="2">
        <f t="shared" si="27"/>
        <v>81.89775499919176</v>
      </c>
      <c r="K263" s="23">
        <f t="shared" si="28"/>
        <v>100</v>
      </c>
      <c r="L263" s="130"/>
    </row>
    <row r="264" spans="1:12" ht="25.5">
      <c r="A264" s="92" t="s">
        <v>292</v>
      </c>
      <c r="B264" s="93" t="s">
        <v>443</v>
      </c>
      <c r="C264" s="15">
        <v>52583.5</v>
      </c>
      <c r="D264" s="8"/>
      <c r="E264" s="8"/>
      <c r="F264" s="15">
        <v>43064.706</v>
      </c>
      <c r="G264" s="8"/>
      <c r="H264" s="8"/>
      <c r="I264" s="15">
        <v>43064.706</v>
      </c>
      <c r="J264" s="2">
        <f t="shared" si="27"/>
        <v>81.89775499919176</v>
      </c>
      <c r="K264" s="23">
        <f t="shared" si="28"/>
        <v>100</v>
      </c>
      <c r="L264" s="130"/>
    </row>
    <row r="265" spans="1:12" ht="25.5">
      <c r="A265" s="92" t="s">
        <v>293</v>
      </c>
      <c r="B265" s="93" t="s">
        <v>444</v>
      </c>
      <c r="C265" s="15">
        <f>C266</f>
        <v>4216047.68882</v>
      </c>
      <c r="D265" s="8"/>
      <c r="E265" s="8"/>
      <c r="F265" s="15">
        <f>F266</f>
        <v>3161597.5901</v>
      </c>
      <c r="G265" s="8"/>
      <c r="H265" s="8"/>
      <c r="I265" s="15">
        <f>I266</f>
        <v>3161597.5901</v>
      </c>
      <c r="J265" s="2">
        <f t="shared" si="27"/>
        <v>74.98960693646417</v>
      </c>
      <c r="K265" s="23">
        <f t="shared" si="28"/>
        <v>100</v>
      </c>
      <c r="L265" s="130"/>
    </row>
    <row r="266" spans="1:12" ht="25.5">
      <c r="A266" s="92" t="s">
        <v>294</v>
      </c>
      <c r="B266" s="93" t="s">
        <v>445</v>
      </c>
      <c r="C266" s="15">
        <v>4216047.68882</v>
      </c>
      <c r="D266" s="8"/>
      <c r="E266" s="8"/>
      <c r="F266" s="15">
        <v>3161597.5901</v>
      </c>
      <c r="G266" s="8"/>
      <c r="H266" s="8"/>
      <c r="I266" s="15">
        <v>3161597.5901</v>
      </c>
      <c r="J266" s="2">
        <f t="shared" si="27"/>
        <v>74.98960693646417</v>
      </c>
      <c r="K266" s="23">
        <f t="shared" si="28"/>
        <v>100</v>
      </c>
      <c r="L266" s="130"/>
    </row>
    <row r="267" spans="1:12" ht="51" customHeight="1" hidden="1">
      <c r="A267" s="92" t="s">
        <v>606</v>
      </c>
      <c r="B267" s="93" t="s">
        <v>608</v>
      </c>
      <c r="C267" s="15">
        <f>C268</f>
        <v>0</v>
      </c>
      <c r="D267" s="8"/>
      <c r="E267" s="8"/>
      <c r="F267" s="15">
        <f>F268</f>
        <v>0</v>
      </c>
      <c r="G267" s="8"/>
      <c r="H267" s="8"/>
      <c r="I267" s="15">
        <f>I268</f>
        <v>0</v>
      </c>
      <c r="J267" s="2" t="e">
        <f t="shared" si="27"/>
        <v>#DIV/0!</v>
      </c>
      <c r="K267" s="23">
        <v>0</v>
      </c>
      <c r="L267" s="130"/>
    </row>
    <row r="268" spans="1:12" ht="51" customHeight="1" hidden="1">
      <c r="A268" s="92" t="s">
        <v>607</v>
      </c>
      <c r="B268" s="93" t="s">
        <v>609</v>
      </c>
      <c r="C268" s="15"/>
      <c r="D268" s="8"/>
      <c r="E268" s="8"/>
      <c r="F268" s="15"/>
      <c r="G268" s="8"/>
      <c r="H268" s="8"/>
      <c r="I268" s="15"/>
      <c r="J268" s="2" t="e">
        <f t="shared" si="27"/>
        <v>#DIV/0!</v>
      </c>
      <c r="K268" s="23">
        <v>0</v>
      </c>
      <c r="L268" s="130"/>
    </row>
    <row r="269" spans="1:12" ht="38.25" customHeight="1" hidden="1">
      <c r="A269" s="92" t="s">
        <v>295</v>
      </c>
      <c r="B269" s="93" t="s">
        <v>358</v>
      </c>
      <c r="C269" s="15">
        <f>C270</f>
        <v>0</v>
      </c>
      <c r="D269" s="8"/>
      <c r="E269" s="8"/>
      <c r="F269" s="15">
        <f>F270</f>
        <v>0</v>
      </c>
      <c r="G269" s="8"/>
      <c r="H269" s="8"/>
      <c r="I269" s="15">
        <f>I270</f>
        <v>0</v>
      </c>
      <c r="J269" s="2" t="e">
        <f t="shared" si="27"/>
        <v>#DIV/0!</v>
      </c>
      <c r="K269" s="23" t="e">
        <f>I269/F269*10000%</f>
        <v>#DIV/0!</v>
      </c>
      <c r="L269" s="130"/>
    </row>
    <row r="270" spans="1:12" ht="38.25" customHeight="1" hidden="1">
      <c r="A270" s="92" t="s">
        <v>296</v>
      </c>
      <c r="B270" s="93" t="s">
        <v>359</v>
      </c>
      <c r="C270" s="15"/>
      <c r="D270" s="8"/>
      <c r="E270" s="8"/>
      <c r="F270" s="15"/>
      <c r="G270" s="8"/>
      <c r="H270" s="8"/>
      <c r="I270" s="15"/>
      <c r="J270" s="2" t="e">
        <f t="shared" si="27"/>
        <v>#DIV/0!</v>
      </c>
      <c r="K270" s="23" t="e">
        <f>I270/F270*10000%</f>
        <v>#DIV/0!</v>
      </c>
      <c r="L270" s="130"/>
    </row>
    <row r="271" spans="1:12" ht="51" customHeight="1" hidden="1">
      <c r="A271" s="92" t="s">
        <v>297</v>
      </c>
      <c r="B271" s="93" t="s">
        <v>447</v>
      </c>
      <c r="C271" s="15">
        <f>C272</f>
        <v>0</v>
      </c>
      <c r="D271" s="8"/>
      <c r="E271" s="8"/>
      <c r="F271" s="15">
        <f>F272</f>
        <v>0</v>
      </c>
      <c r="G271" s="8"/>
      <c r="H271" s="8"/>
      <c r="I271" s="15">
        <f>I272</f>
        <v>0</v>
      </c>
      <c r="J271" s="2" t="e">
        <f t="shared" si="27"/>
        <v>#DIV/0!</v>
      </c>
      <c r="K271" s="23" t="e">
        <f>I271/F271*10000%</f>
        <v>#DIV/0!</v>
      </c>
      <c r="L271" s="130"/>
    </row>
    <row r="272" spans="1:12" ht="51" customHeight="1" hidden="1">
      <c r="A272" s="92" t="s">
        <v>298</v>
      </c>
      <c r="B272" s="93" t="s">
        <v>448</v>
      </c>
      <c r="C272" s="15"/>
      <c r="D272" s="8"/>
      <c r="E272" s="8"/>
      <c r="F272" s="15"/>
      <c r="G272" s="8"/>
      <c r="H272" s="8"/>
      <c r="I272" s="15"/>
      <c r="J272" s="2" t="e">
        <f aca="true" t="shared" si="29" ref="J272:J312">I272/C272*10000%</f>
        <v>#DIV/0!</v>
      </c>
      <c r="K272" s="23" t="e">
        <f aca="true" t="shared" si="30" ref="K272:K312">I272/F272*10000%</f>
        <v>#DIV/0!</v>
      </c>
      <c r="L272" s="130"/>
    </row>
    <row r="273" spans="1:12" ht="38.25" customHeight="1" hidden="1">
      <c r="A273" s="92" t="s">
        <v>756</v>
      </c>
      <c r="B273" s="93" t="s">
        <v>758</v>
      </c>
      <c r="C273" s="15">
        <f>C274</f>
        <v>0</v>
      </c>
      <c r="D273" s="8"/>
      <c r="E273" s="8"/>
      <c r="F273" s="15">
        <f>F274</f>
        <v>0</v>
      </c>
      <c r="G273" s="8"/>
      <c r="H273" s="8"/>
      <c r="I273" s="15">
        <f>I274</f>
        <v>0</v>
      </c>
      <c r="J273" s="2"/>
      <c r="K273" s="23"/>
      <c r="L273" s="130"/>
    </row>
    <row r="274" spans="1:12" ht="38.25" customHeight="1" hidden="1">
      <c r="A274" s="92" t="s">
        <v>757</v>
      </c>
      <c r="B274" s="93" t="s">
        <v>761</v>
      </c>
      <c r="C274" s="15"/>
      <c r="D274" s="8"/>
      <c r="E274" s="8"/>
      <c r="F274" s="15"/>
      <c r="G274" s="8"/>
      <c r="H274" s="8"/>
      <c r="I274" s="15"/>
      <c r="J274" s="2"/>
      <c r="K274" s="23"/>
      <c r="L274" s="130"/>
    </row>
    <row r="275" spans="1:12" ht="51">
      <c r="A275" s="92" t="s">
        <v>299</v>
      </c>
      <c r="B275" s="93" t="s">
        <v>594</v>
      </c>
      <c r="C275" s="15">
        <f>C276</f>
        <v>52043.2</v>
      </c>
      <c r="D275" s="2"/>
      <c r="E275" s="2"/>
      <c r="F275" s="15">
        <f>F276</f>
        <v>31940</v>
      </c>
      <c r="G275" s="8"/>
      <c r="H275" s="8"/>
      <c r="I275" s="15">
        <f>I276</f>
        <v>31940</v>
      </c>
      <c r="J275" s="2">
        <f t="shared" si="29"/>
        <v>61.372090878347215</v>
      </c>
      <c r="K275" s="23">
        <f t="shared" si="30"/>
        <v>100</v>
      </c>
      <c r="L275" s="130"/>
    </row>
    <row r="276" spans="1:12" ht="38.25">
      <c r="A276" s="92" t="s">
        <v>300</v>
      </c>
      <c r="B276" s="93" t="s">
        <v>595</v>
      </c>
      <c r="C276" s="15">
        <v>52043.2</v>
      </c>
      <c r="D276" s="2"/>
      <c r="E276" s="2"/>
      <c r="F276" s="15">
        <v>31940</v>
      </c>
      <c r="G276" s="8"/>
      <c r="H276" s="8"/>
      <c r="I276" s="15">
        <v>31940</v>
      </c>
      <c r="J276" s="2">
        <f t="shared" si="29"/>
        <v>61.372090878347215</v>
      </c>
      <c r="K276" s="23">
        <f t="shared" si="30"/>
        <v>100</v>
      </c>
      <c r="L276" s="130"/>
    </row>
    <row r="277" spans="1:12" ht="51" customHeight="1" hidden="1">
      <c r="A277" s="92" t="s">
        <v>301</v>
      </c>
      <c r="B277" s="93" t="s">
        <v>618</v>
      </c>
      <c r="C277" s="15">
        <f>C278</f>
        <v>0</v>
      </c>
      <c r="D277" s="15">
        <f aca="true" t="shared" si="31" ref="D277:I277">D278</f>
        <v>0</v>
      </c>
      <c r="E277" s="15">
        <f t="shared" si="31"/>
        <v>0</v>
      </c>
      <c r="F277" s="15">
        <f t="shared" si="31"/>
        <v>0</v>
      </c>
      <c r="G277" s="15">
        <f t="shared" si="31"/>
        <v>0</v>
      </c>
      <c r="H277" s="15">
        <f t="shared" si="31"/>
        <v>0</v>
      </c>
      <c r="I277" s="15">
        <f t="shared" si="31"/>
        <v>0</v>
      </c>
      <c r="J277" s="2" t="e">
        <f t="shared" si="29"/>
        <v>#DIV/0!</v>
      </c>
      <c r="K277" s="23">
        <v>0</v>
      </c>
      <c r="L277" s="130"/>
    </row>
    <row r="278" spans="1:12" ht="51" customHeight="1" hidden="1">
      <c r="A278" s="92" t="s">
        <v>302</v>
      </c>
      <c r="B278" s="93" t="s">
        <v>619</v>
      </c>
      <c r="C278" s="15"/>
      <c r="D278" s="2"/>
      <c r="E278" s="2"/>
      <c r="F278" s="15">
        <v>0</v>
      </c>
      <c r="G278" s="8"/>
      <c r="H278" s="8"/>
      <c r="I278" s="15">
        <v>0</v>
      </c>
      <c r="J278" s="2" t="e">
        <f t="shared" si="29"/>
        <v>#DIV/0!</v>
      </c>
      <c r="K278" s="23">
        <v>0</v>
      </c>
      <c r="L278" s="130"/>
    </row>
    <row r="279" spans="1:12" ht="38.25">
      <c r="A279" s="92" t="s">
        <v>113</v>
      </c>
      <c r="B279" s="93" t="s">
        <v>115</v>
      </c>
      <c r="C279" s="15">
        <f>C280</f>
        <v>8038.25284</v>
      </c>
      <c r="D279" s="15">
        <f aca="true" t="shared" si="32" ref="D279:I279">D280</f>
        <v>0</v>
      </c>
      <c r="E279" s="15">
        <f t="shared" si="32"/>
        <v>0</v>
      </c>
      <c r="F279" s="15">
        <f t="shared" si="32"/>
        <v>5357.58154</v>
      </c>
      <c r="G279" s="15">
        <f t="shared" si="32"/>
        <v>0</v>
      </c>
      <c r="H279" s="15">
        <f t="shared" si="32"/>
        <v>0</v>
      </c>
      <c r="I279" s="15">
        <f t="shared" si="32"/>
        <v>5357.58154</v>
      </c>
      <c r="J279" s="2">
        <f t="shared" si="29"/>
        <v>66.65107015966917</v>
      </c>
      <c r="K279" s="23">
        <f>I279/F279*100</f>
        <v>100</v>
      </c>
      <c r="L279" s="130"/>
    </row>
    <row r="280" spans="1:12" ht="38.25">
      <c r="A280" s="92" t="s">
        <v>114</v>
      </c>
      <c r="B280" s="93" t="s">
        <v>116</v>
      </c>
      <c r="C280" s="15">
        <v>8038.25284</v>
      </c>
      <c r="D280" s="2"/>
      <c r="E280" s="2"/>
      <c r="F280" s="15">
        <v>5357.58154</v>
      </c>
      <c r="G280" s="8"/>
      <c r="H280" s="8"/>
      <c r="I280" s="15">
        <v>5357.58154</v>
      </c>
      <c r="J280" s="2">
        <f t="shared" si="29"/>
        <v>66.65107015966917</v>
      </c>
      <c r="K280" s="23">
        <f>I280/F280*100</f>
        <v>100</v>
      </c>
      <c r="L280" s="130"/>
    </row>
    <row r="281" spans="1:12" ht="15">
      <c r="A281" s="94" t="s">
        <v>303</v>
      </c>
      <c r="B281" s="95" t="s">
        <v>449</v>
      </c>
      <c r="C281" s="12">
        <f>C282+C288+C284+C286</f>
        <v>49969.34</v>
      </c>
      <c r="D281" s="9"/>
      <c r="E281" s="9"/>
      <c r="F281" s="12">
        <f>F282+F288+F284+F286</f>
        <v>46565.565</v>
      </c>
      <c r="G281" s="12">
        <f>G282+G288+G284+G286</f>
        <v>0</v>
      </c>
      <c r="H281" s="12">
        <f>H282+H288+H284+H286</f>
        <v>0</v>
      </c>
      <c r="I281" s="12">
        <f>I282+I288+I284+I286</f>
        <v>46565.565</v>
      </c>
      <c r="J281" s="25">
        <f t="shared" si="29"/>
        <v>93.18827304903368</v>
      </c>
      <c r="K281" s="59">
        <f t="shared" si="30"/>
        <v>100</v>
      </c>
      <c r="L281" s="130"/>
    </row>
    <row r="282" spans="1:12" ht="63.75" customHeight="1" hidden="1">
      <c r="A282" s="92" t="s">
        <v>450</v>
      </c>
      <c r="B282" s="93" t="s">
        <v>575</v>
      </c>
      <c r="C282" s="15">
        <f>C283</f>
        <v>0</v>
      </c>
      <c r="D282" s="8"/>
      <c r="E282" s="8"/>
      <c r="F282" s="15">
        <f>F283</f>
        <v>0</v>
      </c>
      <c r="G282" s="8"/>
      <c r="H282" s="8"/>
      <c r="I282" s="15">
        <f>I283</f>
        <v>0</v>
      </c>
      <c r="J282" s="2"/>
      <c r="K282" s="23"/>
      <c r="L282" s="130"/>
    </row>
    <row r="283" spans="1:12" ht="63.75" customHeight="1" hidden="1">
      <c r="A283" s="92" t="s">
        <v>455</v>
      </c>
      <c r="B283" s="93" t="s">
        <v>576</v>
      </c>
      <c r="C283" s="15"/>
      <c r="D283" s="8"/>
      <c r="E283" s="8"/>
      <c r="F283" s="15"/>
      <c r="G283" s="8"/>
      <c r="H283" s="8"/>
      <c r="I283" s="15"/>
      <c r="J283" s="2"/>
      <c r="K283" s="23"/>
      <c r="L283" s="130"/>
    </row>
    <row r="284" spans="1:12" ht="51" customHeight="1">
      <c r="A284" s="92" t="s">
        <v>418</v>
      </c>
      <c r="B284" s="93" t="s">
        <v>420</v>
      </c>
      <c r="C284" s="15">
        <f>C285</f>
        <v>160.6</v>
      </c>
      <c r="D284" s="8"/>
      <c r="E284" s="8"/>
      <c r="F284" s="15">
        <f>F285</f>
        <v>160.6</v>
      </c>
      <c r="G284" s="8"/>
      <c r="H284" s="8"/>
      <c r="I284" s="15">
        <f>I285</f>
        <v>160.6</v>
      </c>
      <c r="J284" s="2">
        <f t="shared" si="29"/>
        <v>100</v>
      </c>
      <c r="K284" s="23">
        <f t="shared" si="30"/>
        <v>100</v>
      </c>
      <c r="L284" s="130"/>
    </row>
    <row r="285" spans="1:12" ht="38.25" customHeight="1">
      <c r="A285" s="92" t="s">
        <v>419</v>
      </c>
      <c r="B285" s="93" t="s">
        <v>421</v>
      </c>
      <c r="C285" s="15">
        <v>160.6</v>
      </c>
      <c r="D285" s="8"/>
      <c r="E285" s="8"/>
      <c r="F285" s="15">
        <v>160.6</v>
      </c>
      <c r="G285" s="8"/>
      <c r="H285" s="8"/>
      <c r="I285" s="15">
        <v>160.6</v>
      </c>
      <c r="J285" s="2">
        <f t="shared" si="29"/>
        <v>100</v>
      </c>
      <c r="K285" s="23">
        <f t="shared" si="30"/>
        <v>100</v>
      </c>
      <c r="L285" s="130"/>
    </row>
    <row r="286" spans="1:12" ht="63.75">
      <c r="A286" s="92" t="s">
        <v>498</v>
      </c>
      <c r="B286" s="74" t="s">
        <v>190</v>
      </c>
      <c r="C286" s="15">
        <f>SUM(C287)</f>
        <v>14138.59</v>
      </c>
      <c r="D286" s="8"/>
      <c r="E286" s="8"/>
      <c r="F286" s="15">
        <f>SUM(F287)</f>
        <v>14138.59</v>
      </c>
      <c r="G286" s="15">
        <f>SUM(G287)</f>
        <v>0</v>
      </c>
      <c r="H286" s="15">
        <f>SUM(H287)</f>
        <v>0</v>
      </c>
      <c r="I286" s="15">
        <f>SUM(I287)</f>
        <v>14138.59</v>
      </c>
      <c r="J286" s="2">
        <f t="shared" si="29"/>
        <v>100</v>
      </c>
      <c r="K286" s="23">
        <f t="shared" si="30"/>
        <v>100</v>
      </c>
      <c r="L286" s="130"/>
    </row>
    <row r="287" spans="1:12" ht="63.75">
      <c r="A287" s="92" t="s">
        <v>499</v>
      </c>
      <c r="B287" s="74" t="s">
        <v>189</v>
      </c>
      <c r="C287" s="15">
        <v>14138.59</v>
      </c>
      <c r="D287" s="8"/>
      <c r="E287" s="8"/>
      <c r="F287" s="15">
        <v>14138.59</v>
      </c>
      <c r="G287" s="8"/>
      <c r="H287" s="8"/>
      <c r="I287" s="15">
        <v>14138.59</v>
      </c>
      <c r="J287" s="2">
        <f t="shared" si="29"/>
        <v>100</v>
      </c>
      <c r="K287" s="23">
        <f t="shared" si="30"/>
        <v>100</v>
      </c>
      <c r="L287" s="130"/>
    </row>
    <row r="288" spans="1:12" ht="15">
      <c r="A288" s="92" t="s">
        <v>304</v>
      </c>
      <c r="B288" s="93" t="s">
        <v>457</v>
      </c>
      <c r="C288" s="15">
        <f>C289</f>
        <v>35670.15</v>
      </c>
      <c r="D288" s="8"/>
      <c r="E288" s="8"/>
      <c r="F288" s="15">
        <f>F289</f>
        <v>32266.375</v>
      </c>
      <c r="G288" s="8"/>
      <c r="H288" s="8"/>
      <c r="I288" s="15">
        <f>I289</f>
        <v>32266.375</v>
      </c>
      <c r="J288" s="2">
        <f t="shared" si="29"/>
        <v>90.45763754848241</v>
      </c>
      <c r="K288" s="23">
        <f t="shared" si="30"/>
        <v>100</v>
      </c>
      <c r="L288" s="130"/>
    </row>
    <row r="289" spans="1:12" ht="25.5">
      <c r="A289" s="92" t="s">
        <v>305</v>
      </c>
      <c r="B289" s="93" t="s">
        <v>458</v>
      </c>
      <c r="C289" s="15">
        <v>35670.15</v>
      </c>
      <c r="D289" s="8"/>
      <c r="E289" s="8"/>
      <c r="F289" s="15">
        <v>32266.375</v>
      </c>
      <c r="G289" s="8"/>
      <c r="H289" s="8"/>
      <c r="I289" s="15">
        <v>32266.375</v>
      </c>
      <c r="J289" s="2">
        <f t="shared" si="29"/>
        <v>90.45763754848241</v>
      </c>
      <c r="K289" s="23">
        <f t="shared" si="30"/>
        <v>100</v>
      </c>
      <c r="L289" s="130"/>
    </row>
    <row r="290" spans="1:12" s="63" customFormat="1" ht="25.5" customHeight="1" hidden="1">
      <c r="A290" s="98" t="s">
        <v>107</v>
      </c>
      <c r="B290" s="99" t="s">
        <v>109</v>
      </c>
      <c r="C290" s="16">
        <f>C291</f>
        <v>0</v>
      </c>
      <c r="D290" s="88"/>
      <c r="E290" s="88"/>
      <c r="F290" s="16">
        <f>F291</f>
        <v>0</v>
      </c>
      <c r="G290" s="88"/>
      <c r="H290" s="88"/>
      <c r="I290" s="16">
        <f>I291</f>
        <v>0</v>
      </c>
      <c r="J290" s="2" t="e">
        <f t="shared" si="29"/>
        <v>#DIV/0!</v>
      </c>
      <c r="K290" s="23" t="e">
        <f t="shared" si="30"/>
        <v>#DIV/0!</v>
      </c>
      <c r="L290" s="130"/>
    </row>
    <row r="291" spans="1:12" ht="25.5" customHeight="1" hidden="1">
      <c r="A291" s="64" t="s">
        <v>108</v>
      </c>
      <c r="B291" s="65" t="s">
        <v>121</v>
      </c>
      <c r="C291" s="15"/>
      <c r="D291" s="8"/>
      <c r="E291" s="8"/>
      <c r="F291" s="15"/>
      <c r="G291" s="8"/>
      <c r="H291" s="8"/>
      <c r="I291" s="15"/>
      <c r="J291" s="2" t="e">
        <f t="shared" si="29"/>
        <v>#DIV/0!</v>
      </c>
      <c r="K291" s="23" t="e">
        <f t="shared" si="30"/>
        <v>#DIV/0!</v>
      </c>
      <c r="L291" s="130"/>
    </row>
    <row r="292" spans="1:12" ht="15">
      <c r="A292" s="85" t="s">
        <v>745</v>
      </c>
      <c r="B292" s="99" t="s">
        <v>746</v>
      </c>
      <c r="C292" s="16">
        <f>C293</f>
        <v>27000</v>
      </c>
      <c r="D292" s="88"/>
      <c r="E292" s="88"/>
      <c r="F292" s="16">
        <f>F293</f>
        <v>18500</v>
      </c>
      <c r="G292" s="16">
        <f>G293</f>
        <v>0</v>
      </c>
      <c r="H292" s="16">
        <f>H293</f>
        <v>0</v>
      </c>
      <c r="I292" s="16">
        <f>I293</f>
        <v>12000</v>
      </c>
      <c r="J292" s="25">
        <f>I292/C292*10000%</f>
        <v>44.44444444444444</v>
      </c>
      <c r="K292" s="59">
        <f>I292/F292*10000%</f>
        <v>64.86486486486487</v>
      </c>
      <c r="L292" s="130"/>
    </row>
    <row r="293" spans="1:12" ht="15">
      <c r="A293" s="64" t="s">
        <v>117</v>
      </c>
      <c r="B293" s="97" t="s">
        <v>747</v>
      </c>
      <c r="C293" s="15">
        <f>C294+C295</f>
        <v>27000</v>
      </c>
      <c r="D293" s="15">
        <f aca="true" t="shared" si="33" ref="D293:I293">D294+D295</f>
        <v>0</v>
      </c>
      <c r="E293" s="15">
        <f t="shared" si="33"/>
        <v>0</v>
      </c>
      <c r="F293" s="15">
        <f t="shared" si="33"/>
        <v>18500</v>
      </c>
      <c r="G293" s="15">
        <f t="shared" si="33"/>
        <v>0</v>
      </c>
      <c r="H293" s="15">
        <f t="shared" si="33"/>
        <v>0</v>
      </c>
      <c r="I293" s="15">
        <f t="shared" si="33"/>
        <v>12000</v>
      </c>
      <c r="J293" s="2">
        <f>I293/C293*10000%</f>
        <v>44.44444444444444</v>
      </c>
      <c r="K293" s="23">
        <f>I293/F293*10000%</f>
        <v>64.86486486486487</v>
      </c>
      <c r="L293" s="130"/>
    </row>
    <row r="294" spans="1:12" ht="51">
      <c r="A294" s="64" t="s">
        <v>118</v>
      </c>
      <c r="B294" s="97" t="s">
        <v>186</v>
      </c>
      <c r="C294" s="15">
        <v>10000</v>
      </c>
      <c r="D294" s="8"/>
      <c r="E294" s="8"/>
      <c r="F294" s="15">
        <v>10000</v>
      </c>
      <c r="G294" s="8"/>
      <c r="H294" s="8"/>
      <c r="I294" s="15">
        <v>10000</v>
      </c>
      <c r="J294" s="2">
        <f>I294/C294*10000%</f>
        <v>100</v>
      </c>
      <c r="K294" s="23">
        <f>I294/F294*10000%</f>
        <v>100</v>
      </c>
      <c r="L294" s="130"/>
    </row>
    <row r="295" spans="1:12" ht="15">
      <c r="A295" s="64" t="s">
        <v>695</v>
      </c>
      <c r="B295" s="97" t="s">
        <v>696</v>
      </c>
      <c r="C295" s="15">
        <v>17000</v>
      </c>
      <c r="D295" s="8"/>
      <c r="E295" s="8"/>
      <c r="F295" s="15">
        <v>8500</v>
      </c>
      <c r="G295" s="8"/>
      <c r="H295" s="8"/>
      <c r="I295" s="15">
        <v>2000</v>
      </c>
      <c r="J295" s="2">
        <f>I295/C295*10000%</f>
        <v>11.76470588235294</v>
      </c>
      <c r="K295" s="23">
        <f>I295/F295*10000%</f>
        <v>23.52941176470588</v>
      </c>
      <c r="L295" s="130"/>
    </row>
    <row r="296" spans="1:12" ht="25.5">
      <c r="A296" s="85" t="s">
        <v>306</v>
      </c>
      <c r="B296" s="90" t="s">
        <v>602</v>
      </c>
      <c r="C296" s="16">
        <f>C298+C297</f>
        <v>12.11603</v>
      </c>
      <c r="D296" s="16">
        <f aca="true" t="shared" si="34" ref="D296:I296">D298+D297</f>
        <v>0</v>
      </c>
      <c r="E296" s="16">
        <f t="shared" si="34"/>
        <v>0</v>
      </c>
      <c r="F296" s="16">
        <f t="shared" si="34"/>
        <v>12.11603</v>
      </c>
      <c r="G296" s="16">
        <f t="shared" si="34"/>
        <v>0</v>
      </c>
      <c r="H296" s="16">
        <f t="shared" si="34"/>
        <v>0</v>
      </c>
      <c r="I296" s="16">
        <f t="shared" si="34"/>
        <v>12.11603</v>
      </c>
      <c r="J296" s="25">
        <f t="shared" si="29"/>
        <v>100</v>
      </c>
      <c r="K296" s="59">
        <f t="shared" si="30"/>
        <v>100</v>
      </c>
      <c r="L296" s="130"/>
    </row>
    <row r="297" spans="1:12" ht="25.5">
      <c r="A297" s="79" t="s">
        <v>307</v>
      </c>
      <c r="B297" s="83" t="s">
        <v>230</v>
      </c>
      <c r="C297" s="13">
        <v>2.6</v>
      </c>
      <c r="D297" s="22"/>
      <c r="E297" s="22"/>
      <c r="F297" s="13">
        <v>2.6</v>
      </c>
      <c r="G297" s="13"/>
      <c r="H297" s="13"/>
      <c r="I297" s="13">
        <v>2.6</v>
      </c>
      <c r="J297" s="26">
        <f t="shared" si="29"/>
        <v>100</v>
      </c>
      <c r="K297" s="91">
        <f t="shared" si="30"/>
        <v>100</v>
      </c>
      <c r="L297" s="130"/>
    </row>
    <row r="298" spans="1:12" ht="25.5">
      <c r="A298" s="64" t="s">
        <v>308</v>
      </c>
      <c r="B298" s="65" t="s">
        <v>603</v>
      </c>
      <c r="C298" s="15">
        <v>9.51603</v>
      </c>
      <c r="D298" s="8"/>
      <c r="E298" s="8"/>
      <c r="F298" s="15">
        <v>9.51603</v>
      </c>
      <c r="G298" s="8"/>
      <c r="H298" s="8"/>
      <c r="I298" s="15">
        <v>9.51603</v>
      </c>
      <c r="J298" s="2">
        <f t="shared" si="29"/>
        <v>100</v>
      </c>
      <c r="K298" s="23">
        <f t="shared" si="30"/>
        <v>100</v>
      </c>
      <c r="L298" s="130"/>
    </row>
    <row r="299" spans="1:12" s="63" customFormat="1" ht="25.5">
      <c r="A299" s="85" t="s">
        <v>309</v>
      </c>
      <c r="B299" s="90" t="s">
        <v>808</v>
      </c>
      <c r="C299" s="16">
        <f>C300</f>
        <v>-17722.94747</v>
      </c>
      <c r="D299" s="88">
        <f aca="true" t="shared" si="35" ref="D299:I299">D300</f>
        <v>0</v>
      </c>
      <c r="E299" s="88">
        <f t="shared" si="35"/>
        <v>0</v>
      </c>
      <c r="F299" s="16">
        <f t="shared" si="35"/>
        <v>-17722.94747</v>
      </c>
      <c r="G299" s="88">
        <f t="shared" si="35"/>
        <v>0</v>
      </c>
      <c r="H299" s="88">
        <f t="shared" si="35"/>
        <v>0</v>
      </c>
      <c r="I299" s="16">
        <f t="shared" si="35"/>
        <v>-17722.94747</v>
      </c>
      <c r="J299" s="25">
        <f t="shared" si="29"/>
        <v>100</v>
      </c>
      <c r="K299" s="59">
        <f t="shared" si="30"/>
        <v>100</v>
      </c>
      <c r="L299" s="130"/>
    </row>
    <row r="300" spans="1:12" ht="38.25">
      <c r="A300" s="64" t="s">
        <v>310</v>
      </c>
      <c r="B300" s="65" t="s">
        <v>809</v>
      </c>
      <c r="C300" s="15">
        <v>-17722.94747</v>
      </c>
      <c r="D300" s="8"/>
      <c r="E300" s="8"/>
      <c r="F300" s="15">
        <v>-17722.94747</v>
      </c>
      <c r="G300" s="8"/>
      <c r="H300" s="8"/>
      <c r="I300" s="15">
        <v>-17722.94747</v>
      </c>
      <c r="J300" s="2">
        <f t="shared" si="29"/>
        <v>100</v>
      </c>
      <c r="K300" s="23">
        <f t="shared" si="30"/>
        <v>100</v>
      </c>
      <c r="L300" s="130"/>
    </row>
    <row r="301" spans="1:12" ht="25.5" customHeight="1" hidden="1">
      <c r="A301" s="61" t="s">
        <v>10</v>
      </c>
      <c r="B301" s="69" t="s">
        <v>685</v>
      </c>
      <c r="C301" s="12">
        <f>C302+C307</f>
        <v>0</v>
      </c>
      <c r="D301" s="9"/>
      <c r="E301" s="9"/>
      <c r="F301" s="12">
        <f>F302+F307</f>
        <v>0</v>
      </c>
      <c r="G301" s="9"/>
      <c r="H301" s="9"/>
      <c r="I301" s="12">
        <f>I302+I307</f>
        <v>0</v>
      </c>
      <c r="J301" s="3" t="e">
        <f t="shared" si="29"/>
        <v>#DIV/0!</v>
      </c>
      <c r="K301" s="24" t="e">
        <f t="shared" si="30"/>
        <v>#DIV/0!</v>
      </c>
      <c r="L301" s="130"/>
    </row>
    <row r="302" spans="1:12" ht="15" customHeight="1" hidden="1">
      <c r="A302" s="64" t="s">
        <v>11</v>
      </c>
      <c r="B302" s="68" t="s">
        <v>716</v>
      </c>
      <c r="C302" s="15"/>
      <c r="D302" s="8"/>
      <c r="E302" s="8"/>
      <c r="F302" s="15"/>
      <c r="G302" s="8"/>
      <c r="H302" s="8"/>
      <c r="I302" s="17"/>
      <c r="J302" s="2" t="e">
        <f t="shared" si="29"/>
        <v>#DIV/0!</v>
      </c>
      <c r="K302" s="23" t="e">
        <f t="shared" si="30"/>
        <v>#DIV/0!</v>
      </c>
      <c r="L302" s="130"/>
    </row>
    <row r="303" spans="1:12" ht="27" customHeight="1" hidden="1">
      <c r="A303" s="64" t="s">
        <v>12</v>
      </c>
      <c r="B303" s="68" t="s">
        <v>80</v>
      </c>
      <c r="C303" s="15"/>
      <c r="D303" s="8"/>
      <c r="E303" s="8"/>
      <c r="F303" s="15"/>
      <c r="G303" s="8"/>
      <c r="H303" s="8"/>
      <c r="I303" s="17"/>
      <c r="J303" s="2" t="e">
        <f t="shared" si="29"/>
        <v>#DIV/0!</v>
      </c>
      <c r="K303" s="23" t="e">
        <f t="shared" si="30"/>
        <v>#DIV/0!</v>
      </c>
      <c r="L303" s="130"/>
    </row>
    <row r="304" spans="1:12" ht="25.5" customHeight="1" hidden="1">
      <c r="A304" s="64" t="s">
        <v>13</v>
      </c>
      <c r="B304" s="68" t="s">
        <v>686</v>
      </c>
      <c r="C304" s="15"/>
      <c r="D304" s="8"/>
      <c r="E304" s="8"/>
      <c r="F304" s="15"/>
      <c r="G304" s="8"/>
      <c r="H304" s="8"/>
      <c r="I304" s="17"/>
      <c r="J304" s="2" t="e">
        <f t="shared" si="29"/>
        <v>#DIV/0!</v>
      </c>
      <c r="K304" s="23" t="e">
        <f t="shared" si="30"/>
        <v>#DIV/0!</v>
      </c>
      <c r="L304" s="130"/>
    </row>
    <row r="305" spans="1:12" ht="14.25" customHeight="1" hidden="1">
      <c r="A305" s="64" t="s">
        <v>14</v>
      </c>
      <c r="B305" s="68" t="s">
        <v>229</v>
      </c>
      <c r="C305" s="15"/>
      <c r="D305" s="8"/>
      <c r="E305" s="8"/>
      <c r="F305" s="15"/>
      <c r="G305" s="8"/>
      <c r="H305" s="8"/>
      <c r="I305" s="17"/>
      <c r="J305" s="2" t="e">
        <f t="shared" si="29"/>
        <v>#DIV/0!</v>
      </c>
      <c r="K305" s="23" t="e">
        <f t="shared" si="30"/>
        <v>#DIV/0!</v>
      </c>
      <c r="L305" s="130"/>
    </row>
    <row r="306" spans="1:12" ht="77.25" customHeight="1" hidden="1">
      <c r="A306" s="64" t="s">
        <v>15</v>
      </c>
      <c r="B306" s="65" t="s">
        <v>687</v>
      </c>
      <c r="C306" s="15"/>
      <c r="D306" s="8"/>
      <c r="E306" s="8"/>
      <c r="F306" s="15"/>
      <c r="G306" s="8"/>
      <c r="H306" s="8"/>
      <c r="I306" s="17"/>
      <c r="J306" s="2" t="e">
        <f t="shared" si="29"/>
        <v>#DIV/0!</v>
      </c>
      <c r="K306" s="23" t="e">
        <f t="shared" si="30"/>
        <v>#DIV/0!</v>
      </c>
      <c r="L306" s="130"/>
    </row>
    <row r="307" spans="1:12" ht="25.5" customHeight="1" hidden="1">
      <c r="A307" s="64" t="s">
        <v>16</v>
      </c>
      <c r="B307" s="65" t="s">
        <v>364</v>
      </c>
      <c r="C307" s="15"/>
      <c r="D307" s="8"/>
      <c r="E307" s="8"/>
      <c r="F307" s="15"/>
      <c r="G307" s="8"/>
      <c r="H307" s="8"/>
      <c r="I307" s="15"/>
      <c r="J307" s="2" t="e">
        <f t="shared" si="29"/>
        <v>#DIV/0!</v>
      </c>
      <c r="K307" s="23" t="e">
        <f t="shared" si="30"/>
        <v>#DIV/0!</v>
      </c>
      <c r="L307" s="130"/>
    </row>
    <row r="308" spans="1:12" ht="55.5" customHeight="1" hidden="1">
      <c r="A308" s="64" t="s">
        <v>17</v>
      </c>
      <c r="B308" s="68" t="s">
        <v>365</v>
      </c>
      <c r="C308" s="17"/>
      <c r="D308" s="8"/>
      <c r="E308" s="8"/>
      <c r="F308" s="17"/>
      <c r="G308" s="8"/>
      <c r="H308" s="8"/>
      <c r="I308" s="17"/>
      <c r="J308" s="2" t="e">
        <f t="shared" si="29"/>
        <v>#DIV/0!</v>
      </c>
      <c r="K308" s="23" t="e">
        <f t="shared" si="30"/>
        <v>#DIV/0!</v>
      </c>
      <c r="L308" s="130"/>
    </row>
    <row r="309" spans="1:12" ht="53.25" customHeight="1" hidden="1">
      <c r="A309" s="64" t="s">
        <v>18</v>
      </c>
      <c r="B309" s="68" t="s">
        <v>688</v>
      </c>
      <c r="C309" s="17"/>
      <c r="D309" s="8"/>
      <c r="E309" s="8"/>
      <c r="F309" s="17"/>
      <c r="G309" s="8"/>
      <c r="H309" s="8"/>
      <c r="I309" s="17"/>
      <c r="J309" s="2" t="e">
        <f t="shared" si="29"/>
        <v>#DIV/0!</v>
      </c>
      <c r="K309" s="23" t="e">
        <f t="shared" si="30"/>
        <v>#DIV/0!</v>
      </c>
      <c r="L309" s="130"/>
    </row>
    <row r="310" spans="1:12" ht="76.5" customHeight="1" hidden="1">
      <c r="A310" s="64" t="s">
        <v>19</v>
      </c>
      <c r="B310" s="68" t="s">
        <v>689</v>
      </c>
      <c r="C310" s="17"/>
      <c r="D310" s="8"/>
      <c r="E310" s="8"/>
      <c r="F310" s="17"/>
      <c r="G310" s="8"/>
      <c r="H310" s="8"/>
      <c r="I310" s="17"/>
      <c r="J310" s="2" t="e">
        <f t="shared" si="29"/>
        <v>#DIV/0!</v>
      </c>
      <c r="K310" s="23" t="e">
        <f t="shared" si="30"/>
        <v>#DIV/0!</v>
      </c>
      <c r="L310" s="130"/>
    </row>
    <row r="311" spans="1:12" ht="38.25" customHeight="1" hidden="1">
      <c r="A311" s="64" t="s">
        <v>20</v>
      </c>
      <c r="B311" s="65" t="s">
        <v>690</v>
      </c>
      <c r="C311" s="17"/>
      <c r="D311" s="8"/>
      <c r="E311" s="8"/>
      <c r="F311" s="17"/>
      <c r="G311" s="8"/>
      <c r="H311" s="8"/>
      <c r="I311" s="17"/>
      <c r="J311" s="2" t="e">
        <f t="shared" si="29"/>
        <v>#DIV/0!</v>
      </c>
      <c r="K311" s="23" t="e">
        <f t="shared" si="30"/>
        <v>#DIV/0!</v>
      </c>
      <c r="L311" s="130"/>
    </row>
    <row r="312" spans="1:11" ht="15">
      <c r="A312" s="61" t="s">
        <v>311</v>
      </c>
      <c r="B312" s="100" t="s">
        <v>160</v>
      </c>
      <c r="C312" s="18">
        <f>C13+C193+C301</f>
        <v>10461330.06394</v>
      </c>
      <c r="D312" s="9"/>
      <c r="E312" s="9"/>
      <c r="F312" s="18">
        <f>F13+F193+F301</f>
        <v>7696179.292889999</v>
      </c>
      <c r="G312" s="9"/>
      <c r="H312" s="9"/>
      <c r="I312" s="18">
        <f>I13+I193+I301</f>
        <v>7022899.23034</v>
      </c>
      <c r="J312" s="3">
        <f t="shared" si="29"/>
        <v>67.13199170101511</v>
      </c>
      <c r="K312" s="24">
        <f t="shared" si="30"/>
        <v>91.25176224555996</v>
      </c>
    </row>
    <row r="313" spans="1:11" ht="16.5" customHeight="1">
      <c r="A313" s="85"/>
      <c r="B313" s="101" t="s">
        <v>246</v>
      </c>
      <c r="C313" s="102"/>
      <c r="D313" s="65"/>
      <c r="E313" s="65"/>
      <c r="F313" s="10"/>
      <c r="G313" s="10"/>
      <c r="H313" s="10"/>
      <c r="I313" s="103"/>
      <c r="J313" s="3"/>
      <c r="K313" s="24"/>
    </row>
    <row r="314" spans="1:13" ht="15">
      <c r="A314" s="104" t="s">
        <v>708</v>
      </c>
      <c r="B314" s="62" t="s">
        <v>709</v>
      </c>
      <c r="C314" s="12">
        <f>SUM(C315:C324)</f>
        <v>496258.89379999996</v>
      </c>
      <c r="D314" s="15"/>
      <c r="E314" s="15"/>
      <c r="F314" s="12">
        <f>SUM(F315:F324)</f>
        <v>361446.62195</v>
      </c>
      <c r="G314" s="12"/>
      <c r="H314" s="12"/>
      <c r="I314" s="12">
        <f>SUM(I315:I324)</f>
        <v>342700.18034</v>
      </c>
      <c r="J314" s="3">
        <f>I314/C314*10000%</f>
        <v>69.05673321355395</v>
      </c>
      <c r="K314" s="24">
        <f>I314/F314*10000%</f>
        <v>94.81349652436558</v>
      </c>
      <c r="L314" s="137"/>
      <c r="M314" s="137"/>
    </row>
    <row r="315" spans="1:13" ht="25.5">
      <c r="A315" s="102" t="s">
        <v>250</v>
      </c>
      <c r="B315" s="65" t="s">
        <v>122</v>
      </c>
      <c r="C315" s="13">
        <v>2199.6</v>
      </c>
      <c r="D315" s="15"/>
      <c r="E315" s="15"/>
      <c r="F315" s="13">
        <v>1777.1</v>
      </c>
      <c r="G315" s="13"/>
      <c r="H315" s="13"/>
      <c r="I315" s="13">
        <v>1776.01824</v>
      </c>
      <c r="J315" s="2">
        <f>I315/C315*10000%</f>
        <v>80.74278232405892</v>
      </c>
      <c r="K315" s="23">
        <f>I315/F315*10000%</f>
        <v>99.9391277924709</v>
      </c>
      <c r="L315" s="137">
        <f>F315*100/C315</f>
        <v>80.7919621749409</v>
      </c>
      <c r="M315" s="137"/>
    </row>
    <row r="316" spans="1:13" ht="38.25">
      <c r="A316" s="102" t="s">
        <v>41</v>
      </c>
      <c r="B316" s="138" t="s">
        <v>123</v>
      </c>
      <c r="C316" s="13">
        <v>41817.8</v>
      </c>
      <c r="D316" s="15"/>
      <c r="E316" s="15"/>
      <c r="F316" s="13">
        <v>29391.004</v>
      </c>
      <c r="G316" s="15"/>
      <c r="H316" s="15"/>
      <c r="I316" s="15">
        <v>27902.36011</v>
      </c>
      <c r="J316" s="2">
        <f>I316/C316*10000%</f>
        <v>66.72364426153456</v>
      </c>
      <c r="K316" s="23">
        <f>I316/F316*10000%</f>
        <v>94.93503559796733</v>
      </c>
      <c r="L316" s="137">
        <f aca="true" t="shared" si="36" ref="L316:L333">F316*100/C316</f>
        <v>70.28347737088033</v>
      </c>
      <c r="M316" s="137"/>
    </row>
    <row r="317" spans="1:13" ht="38.25">
      <c r="A317" s="102" t="s">
        <v>42</v>
      </c>
      <c r="B317" s="139" t="s">
        <v>124</v>
      </c>
      <c r="C317" s="13">
        <v>213518</v>
      </c>
      <c r="D317" s="15"/>
      <c r="E317" s="15"/>
      <c r="F317" s="13">
        <v>155237.74268</v>
      </c>
      <c r="G317" s="15"/>
      <c r="H317" s="15"/>
      <c r="I317" s="15">
        <v>146904.44762</v>
      </c>
      <c r="J317" s="2">
        <f aca="true" t="shared" si="37" ref="J317:J377">I317/C317*10000%</f>
        <v>68.80190317443963</v>
      </c>
      <c r="K317" s="23">
        <f aca="true" t="shared" si="38" ref="K317:K377">I317/F317*10000%</f>
        <v>94.63191430374127</v>
      </c>
      <c r="L317" s="137">
        <f t="shared" si="36"/>
        <v>72.70475682612238</v>
      </c>
      <c r="M317" s="137"/>
    </row>
    <row r="318" spans="1:13" ht="15" hidden="1">
      <c r="A318" s="102" t="s">
        <v>717</v>
      </c>
      <c r="B318" s="65" t="s">
        <v>718</v>
      </c>
      <c r="C318" s="13"/>
      <c r="D318" s="15"/>
      <c r="E318" s="15"/>
      <c r="F318" s="13"/>
      <c r="G318" s="15"/>
      <c r="H318" s="15"/>
      <c r="I318" s="15"/>
      <c r="J318" s="2" t="e">
        <f>I318/C318*10000%</f>
        <v>#DIV/0!</v>
      </c>
      <c r="K318" s="23" t="e">
        <f t="shared" si="38"/>
        <v>#DIV/0!</v>
      </c>
      <c r="L318" s="137" t="e">
        <f t="shared" si="36"/>
        <v>#DIV/0!</v>
      </c>
      <c r="M318" s="137"/>
    </row>
    <row r="319" spans="1:13" ht="25.5">
      <c r="A319" s="102" t="s">
        <v>719</v>
      </c>
      <c r="B319" s="139" t="s">
        <v>125</v>
      </c>
      <c r="C319" s="13">
        <v>52603.7</v>
      </c>
      <c r="D319" s="15"/>
      <c r="E319" s="15"/>
      <c r="F319" s="13">
        <v>39582.644</v>
      </c>
      <c r="G319" s="15"/>
      <c r="H319" s="15"/>
      <c r="I319" s="15">
        <v>37837.84099</v>
      </c>
      <c r="J319" s="2">
        <f t="shared" si="37"/>
        <v>71.92999920157708</v>
      </c>
      <c r="K319" s="23">
        <f t="shared" si="38"/>
        <v>95.59199984215303</v>
      </c>
      <c r="L319" s="137">
        <f t="shared" si="36"/>
        <v>75.2468818733283</v>
      </c>
      <c r="M319" s="137"/>
    </row>
    <row r="320" spans="1:13" ht="15" hidden="1">
      <c r="A320" s="102" t="s">
        <v>256</v>
      </c>
      <c r="B320" s="65" t="s">
        <v>257</v>
      </c>
      <c r="C320" s="13"/>
      <c r="D320" s="15"/>
      <c r="E320" s="15"/>
      <c r="F320" s="13"/>
      <c r="G320" s="15"/>
      <c r="H320" s="15"/>
      <c r="I320" s="15"/>
      <c r="J320" s="2" t="e">
        <f t="shared" si="37"/>
        <v>#DIV/0!</v>
      </c>
      <c r="K320" s="23" t="e">
        <f t="shared" si="38"/>
        <v>#DIV/0!</v>
      </c>
      <c r="L320" s="137" t="e">
        <f t="shared" si="36"/>
        <v>#DIV/0!</v>
      </c>
      <c r="M320" s="137"/>
    </row>
    <row r="321" spans="1:13" ht="15">
      <c r="A321" s="102" t="s">
        <v>247</v>
      </c>
      <c r="B321" s="139" t="s">
        <v>340</v>
      </c>
      <c r="C321" s="13">
        <v>795.533</v>
      </c>
      <c r="D321" s="15"/>
      <c r="E321" s="15"/>
      <c r="F321" s="13">
        <v>0</v>
      </c>
      <c r="G321" s="15"/>
      <c r="H321" s="15"/>
      <c r="I321" s="15">
        <v>0</v>
      </c>
      <c r="J321" s="2">
        <f t="shared" si="37"/>
        <v>0</v>
      </c>
      <c r="K321" s="23">
        <v>0</v>
      </c>
      <c r="L321" s="137">
        <f t="shared" si="36"/>
        <v>0</v>
      </c>
      <c r="M321" s="137"/>
    </row>
    <row r="322" spans="1:13" ht="15">
      <c r="A322" s="102" t="s">
        <v>126</v>
      </c>
      <c r="B322" s="139" t="s">
        <v>343</v>
      </c>
      <c r="C322" s="13">
        <v>185324.2608</v>
      </c>
      <c r="D322" s="15"/>
      <c r="E322" s="15"/>
      <c r="F322" s="13">
        <v>135458.13127</v>
      </c>
      <c r="G322" s="15"/>
      <c r="H322" s="15"/>
      <c r="I322" s="15">
        <v>128279.51338</v>
      </c>
      <c r="J322" s="2">
        <f>I322/C322*10000%</f>
        <v>69.21895321543352</v>
      </c>
      <c r="K322" s="23">
        <f>I322/F322*10000%</f>
        <v>94.70048949982093</v>
      </c>
      <c r="L322" s="137">
        <f t="shared" si="36"/>
        <v>73.09249781181376</v>
      </c>
      <c r="M322" s="137"/>
    </row>
    <row r="323" spans="1:13" ht="15" hidden="1">
      <c r="A323" s="102"/>
      <c r="B323" s="65"/>
      <c r="C323" s="13"/>
      <c r="D323" s="15"/>
      <c r="E323" s="15"/>
      <c r="F323" s="13"/>
      <c r="G323" s="15"/>
      <c r="H323" s="15"/>
      <c r="I323" s="15"/>
      <c r="J323" s="2"/>
      <c r="K323" s="23"/>
      <c r="L323" s="137" t="e">
        <f t="shared" si="36"/>
        <v>#DIV/0!</v>
      </c>
      <c r="M323" s="137"/>
    </row>
    <row r="324" spans="1:13" ht="15.75" customHeight="1" hidden="1">
      <c r="A324" s="102" t="s">
        <v>341</v>
      </c>
      <c r="B324" s="65" t="s">
        <v>342</v>
      </c>
      <c r="C324" s="15"/>
      <c r="D324" s="15"/>
      <c r="E324" s="15"/>
      <c r="F324" s="15"/>
      <c r="G324" s="15"/>
      <c r="H324" s="15"/>
      <c r="I324" s="15"/>
      <c r="J324" s="2" t="e">
        <f t="shared" si="37"/>
        <v>#DIV/0!</v>
      </c>
      <c r="K324" s="23" t="e">
        <f t="shared" si="38"/>
        <v>#DIV/0!</v>
      </c>
      <c r="L324" s="137" t="e">
        <f t="shared" si="36"/>
        <v>#DIV/0!</v>
      </c>
      <c r="M324" s="137"/>
    </row>
    <row r="325" spans="1:13" ht="16.5" customHeight="1" hidden="1">
      <c r="A325" s="104" t="s">
        <v>344</v>
      </c>
      <c r="B325" s="62" t="s">
        <v>345</v>
      </c>
      <c r="C325" s="15"/>
      <c r="D325" s="15"/>
      <c r="E325" s="15"/>
      <c r="F325" s="12"/>
      <c r="G325" s="12"/>
      <c r="H325" s="12"/>
      <c r="I325" s="12"/>
      <c r="J325" s="2" t="e">
        <f t="shared" si="37"/>
        <v>#DIV/0!</v>
      </c>
      <c r="K325" s="23" t="e">
        <f t="shared" si="38"/>
        <v>#DIV/0!</v>
      </c>
      <c r="L325" s="137" t="e">
        <f t="shared" si="36"/>
        <v>#DIV/0!</v>
      </c>
      <c r="M325" s="137"/>
    </row>
    <row r="326" spans="1:13" ht="16.5" customHeight="1" hidden="1">
      <c r="A326" s="102" t="s">
        <v>346</v>
      </c>
      <c r="B326" s="65" t="s">
        <v>385</v>
      </c>
      <c r="C326" s="15"/>
      <c r="D326" s="15"/>
      <c r="E326" s="15"/>
      <c r="F326" s="12"/>
      <c r="G326" s="12"/>
      <c r="H326" s="12"/>
      <c r="I326" s="12"/>
      <c r="J326" s="2" t="e">
        <f t="shared" si="37"/>
        <v>#DIV/0!</v>
      </c>
      <c r="K326" s="23" t="e">
        <f t="shared" si="38"/>
        <v>#DIV/0!</v>
      </c>
      <c r="L326" s="137" t="e">
        <f t="shared" si="36"/>
        <v>#DIV/0!</v>
      </c>
      <c r="M326" s="137"/>
    </row>
    <row r="327" spans="1:13" ht="16.5" customHeight="1" hidden="1">
      <c r="A327" s="102" t="s">
        <v>252</v>
      </c>
      <c r="B327" s="65" t="s">
        <v>253</v>
      </c>
      <c r="C327" s="15"/>
      <c r="D327" s="15"/>
      <c r="E327" s="15"/>
      <c r="F327" s="12"/>
      <c r="G327" s="12"/>
      <c r="H327" s="12"/>
      <c r="I327" s="12"/>
      <c r="J327" s="2" t="e">
        <f t="shared" si="37"/>
        <v>#DIV/0!</v>
      </c>
      <c r="K327" s="23" t="e">
        <f t="shared" si="38"/>
        <v>#DIV/0!</v>
      </c>
      <c r="L327" s="137" t="e">
        <f t="shared" si="36"/>
        <v>#DIV/0!</v>
      </c>
      <c r="M327" s="137"/>
    </row>
    <row r="328" spans="1:13" ht="15" hidden="1">
      <c r="A328" s="102" t="s">
        <v>254</v>
      </c>
      <c r="B328" s="65" t="s">
        <v>255</v>
      </c>
      <c r="C328" s="15"/>
      <c r="D328" s="15"/>
      <c r="E328" s="15"/>
      <c r="F328" s="12"/>
      <c r="G328" s="12"/>
      <c r="H328" s="12"/>
      <c r="I328" s="12"/>
      <c r="J328" s="2" t="e">
        <f t="shared" si="37"/>
        <v>#DIV/0!</v>
      </c>
      <c r="K328" s="23" t="e">
        <f t="shared" si="38"/>
        <v>#DIV/0!</v>
      </c>
      <c r="L328" s="137" t="e">
        <f t="shared" si="36"/>
        <v>#DIV/0!</v>
      </c>
      <c r="M328" s="137"/>
    </row>
    <row r="329" spans="1:13" ht="25.5" hidden="1">
      <c r="A329" s="102" t="s">
        <v>258</v>
      </c>
      <c r="B329" s="65" t="s">
        <v>74</v>
      </c>
      <c r="C329" s="15"/>
      <c r="D329" s="15"/>
      <c r="E329" s="15"/>
      <c r="F329" s="12"/>
      <c r="G329" s="12"/>
      <c r="H329" s="12"/>
      <c r="I329" s="12"/>
      <c r="J329" s="2" t="e">
        <f t="shared" si="37"/>
        <v>#DIV/0!</v>
      </c>
      <c r="K329" s="23" t="e">
        <f t="shared" si="38"/>
        <v>#DIV/0!</v>
      </c>
      <c r="L329" s="137" t="e">
        <f t="shared" si="36"/>
        <v>#DIV/0!</v>
      </c>
      <c r="M329" s="137"/>
    </row>
    <row r="330" spans="1:13" ht="16.5" customHeight="1" hidden="1">
      <c r="A330" s="102" t="s">
        <v>75</v>
      </c>
      <c r="B330" s="65" t="s">
        <v>76</v>
      </c>
      <c r="C330" s="15"/>
      <c r="D330" s="15"/>
      <c r="E330" s="15"/>
      <c r="F330" s="12"/>
      <c r="G330" s="12"/>
      <c r="H330" s="12"/>
      <c r="I330" s="12"/>
      <c r="J330" s="2" t="e">
        <f t="shared" si="37"/>
        <v>#DIV/0!</v>
      </c>
      <c r="K330" s="23" t="e">
        <f t="shared" si="38"/>
        <v>#DIV/0!</v>
      </c>
      <c r="L330" s="137" t="e">
        <f t="shared" si="36"/>
        <v>#DIV/0!</v>
      </c>
      <c r="M330" s="137"/>
    </row>
    <row r="331" spans="1:13" ht="25.5" hidden="1">
      <c r="A331" s="102" t="s">
        <v>77</v>
      </c>
      <c r="B331" s="65" t="s">
        <v>78</v>
      </c>
      <c r="C331" s="15"/>
      <c r="D331" s="15"/>
      <c r="E331" s="15"/>
      <c r="F331" s="12"/>
      <c r="G331" s="12"/>
      <c r="H331" s="12"/>
      <c r="I331" s="12"/>
      <c r="J331" s="2" t="e">
        <f t="shared" si="37"/>
        <v>#DIV/0!</v>
      </c>
      <c r="K331" s="23" t="e">
        <f t="shared" si="38"/>
        <v>#DIV/0!</v>
      </c>
      <c r="L331" s="137" t="e">
        <f t="shared" si="36"/>
        <v>#DIV/0!</v>
      </c>
      <c r="M331" s="137"/>
    </row>
    <row r="332" spans="1:13" ht="15" hidden="1">
      <c r="A332" s="102" t="s">
        <v>79</v>
      </c>
      <c r="B332" s="65" t="s">
        <v>702</v>
      </c>
      <c r="C332" s="15"/>
      <c r="D332" s="15"/>
      <c r="E332" s="15"/>
      <c r="F332" s="12"/>
      <c r="G332" s="12"/>
      <c r="H332" s="12"/>
      <c r="I332" s="12"/>
      <c r="J332" s="2" t="e">
        <f t="shared" si="37"/>
        <v>#DIV/0!</v>
      </c>
      <c r="K332" s="23" t="e">
        <f t="shared" si="38"/>
        <v>#DIV/0!</v>
      </c>
      <c r="L332" s="137" t="e">
        <f t="shared" si="36"/>
        <v>#DIV/0!</v>
      </c>
      <c r="M332" s="137"/>
    </row>
    <row r="333" spans="1:13" ht="18" customHeight="1" hidden="1">
      <c r="A333" s="102" t="s">
        <v>703</v>
      </c>
      <c r="B333" s="65" t="s">
        <v>704</v>
      </c>
      <c r="C333" s="15"/>
      <c r="D333" s="15"/>
      <c r="E333" s="15"/>
      <c r="F333" s="12"/>
      <c r="G333" s="12"/>
      <c r="H333" s="12"/>
      <c r="I333" s="12"/>
      <c r="J333" s="2" t="e">
        <f t="shared" si="37"/>
        <v>#DIV/0!</v>
      </c>
      <c r="K333" s="23" t="e">
        <f t="shared" si="38"/>
        <v>#DIV/0!</v>
      </c>
      <c r="L333" s="137" t="e">
        <f t="shared" si="36"/>
        <v>#DIV/0!</v>
      </c>
      <c r="M333" s="137"/>
    </row>
    <row r="334" spans="1:13" ht="15">
      <c r="A334" s="104" t="s">
        <v>705</v>
      </c>
      <c r="B334" s="62" t="s">
        <v>398</v>
      </c>
      <c r="C334" s="12">
        <f>C336+C343+C344+C348</f>
        <v>62463.6</v>
      </c>
      <c r="D334" s="15"/>
      <c r="E334" s="15"/>
      <c r="F334" s="12">
        <f>F336+F343+F344+F348</f>
        <v>40898.25</v>
      </c>
      <c r="G334" s="12"/>
      <c r="H334" s="12"/>
      <c r="I334" s="12">
        <f>I336+I343+I344+I348</f>
        <v>40577.411720000004</v>
      </c>
      <c r="J334" s="3">
        <f t="shared" si="37"/>
        <v>64.96169244167804</v>
      </c>
      <c r="K334" s="24">
        <f t="shared" si="38"/>
        <v>99.2155207618908</v>
      </c>
      <c r="L334" s="137"/>
      <c r="M334" s="137"/>
    </row>
    <row r="335" spans="1:13" ht="15" hidden="1">
      <c r="A335" s="102" t="s">
        <v>43</v>
      </c>
      <c r="B335" s="65" t="s">
        <v>44</v>
      </c>
      <c r="C335" s="15"/>
      <c r="D335" s="15"/>
      <c r="E335" s="15"/>
      <c r="F335" s="12"/>
      <c r="G335" s="12"/>
      <c r="H335" s="12"/>
      <c r="I335" s="12"/>
      <c r="J335" s="2" t="e">
        <f t="shared" si="37"/>
        <v>#DIV/0!</v>
      </c>
      <c r="K335" s="23" t="e">
        <f t="shared" si="38"/>
        <v>#DIV/0!</v>
      </c>
      <c r="L335" s="137"/>
      <c r="M335" s="137"/>
    </row>
    <row r="336" spans="1:13" ht="15" hidden="1">
      <c r="A336" s="102" t="s">
        <v>45</v>
      </c>
      <c r="B336" s="65" t="s">
        <v>46</v>
      </c>
      <c r="C336" s="13"/>
      <c r="D336" s="15"/>
      <c r="E336" s="15"/>
      <c r="F336" s="13"/>
      <c r="G336" s="15"/>
      <c r="H336" s="15"/>
      <c r="I336" s="15"/>
      <c r="J336" s="2" t="e">
        <f>I336/C336*10000%</f>
        <v>#DIV/0!</v>
      </c>
      <c r="K336" s="23" t="e">
        <f>I336/F336*10000%</f>
        <v>#DIV/0!</v>
      </c>
      <c r="L336" s="137"/>
      <c r="M336" s="137"/>
    </row>
    <row r="337" spans="1:13" ht="16.5" customHeight="1" hidden="1">
      <c r="A337" s="102" t="s">
        <v>47</v>
      </c>
      <c r="B337" s="65" t="s">
        <v>48</v>
      </c>
      <c r="C337" s="13"/>
      <c r="D337" s="15"/>
      <c r="E337" s="15"/>
      <c r="F337" s="13"/>
      <c r="G337" s="15"/>
      <c r="H337" s="15"/>
      <c r="I337" s="15"/>
      <c r="J337" s="2" t="e">
        <f t="shared" si="37"/>
        <v>#DIV/0!</v>
      </c>
      <c r="K337" s="23" t="e">
        <f t="shared" si="38"/>
        <v>#DIV/0!</v>
      </c>
      <c r="L337" s="137"/>
      <c r="M337" s="137"/>
    </row>
    <row r="338" spans="1:13" ht="16.5" customHeight="1" hidden="1">
      <c r="A338" s="102" t="s">
        <v>49</v>
      </c>
      <c r="B338" s="65" t="s">
        <v>50</v>
      </c>
      <c r="C338" s="13"/>
      <c r="D338" s="15"/>
      <c r="E338" s="15"/>
      <c r="F338" s="13"/>
      <c r="G338" s="15"/>
      <c r="H338" s="15"/>
      <c r="I338" s="15"/>
      <c r="J338" s="2" t="e">
        <f t="shared" si="37"/>
        <v>#DIV/0!</v>
      </c>
      <c r="K338" s="23" t="e">
        <f t="shared" si="38"/>
        <v>#DIV/0!</v>
      </c>
      <c r="L338" s="137"/>
      <c r="M338" s="137"/>
    </row>
    <row r="339" spans="1:13" ht="16.5" customHeight="1" hidden="1">
      <c r="A339" s="102" t="s">
        <v>51</v>
      </c>
      <c r="B339" s="65" t="s">
        <v>62</v>
      </c>
      <c r="C339" s="13"/>
      <c r="D339" s="15"/>
      <c r="E339" s="15"/>
      <c r="F339" s="13"/>
      <c r="G339" s="15"/>
      <c r="H339" s="15"/>
      <c r="I339" s="15"/>
      <c r="J339" s="2" t="e">
        <f t="shared" si="37"/>
        <v>#DIV/0!</v>
      </c>
      <c r="K339" s="23" t="e">
        <f t="shared" si="38"/>
        <v>#DIV/0!</v>
      </c>
      <c r="L339" s="137"/>
      <c r="M339" s="137"/>
    </row>
    <row r="340" spans="1:13" ht="15" hidden="1">
      <c r="A340" s="102" t="s">
        <v>63</v>
      </c>
      <c r="B340" s="65" t="s">
        <v>64</v>
      </c>
      <c r="C340" s="13"/>
      <c r="D340" s="15"/>
      <c r="E340" s="15"/>
      <c r="F340" s="13"/>
      <c r="G340" s="15"/>
      <c r="H340" s="15"/>
      <c r="I340" s="15"/>
      <c r="J340" s="2" t="e">
        <f t="shared" si="37"/>
        <v>#DIV/0!</v>
      </c>
      <c r="K340" s="23" t="e">
        <f t="shared" si="38"/>
        <v>#DIV/0!</v>
      </c>
      <c r="L340" s="137"/>
      <c r="M340" s="137"/>
    </row>
    <row r="341" spans="1:13" ht="15" hidden="1">
      <c r="A341" s="102" t="s">
        <v>65</v>
      </c>
      <c r="B341" s="65" t="s">
        <v>66</v>
      </c>
      <c r="C341" s="13"/>
      <c r="D341" s="15"/>
      <c r="E341" s="15"/>
      <c r="F341" s="13"/>
      <c r="G341" s="15"/>
      <c r="H341" s="15"/>
      <c r="I341" s="15"/>
      <c r="J341" s="2" t="e">
        <f t="shared" si="37"/>
        <v>#DIV/0!</v>
      </c>
      <c r="K341" s="23" t="e">
        <f t="shared" si="38"/>
        <v>#DIV/0!</v>
      </c>
      <c r="L341" s="137"/>
      <c r="M341" s="137"/>
    </row>
    <row r="342" spans="1:13" ht="25.5" hidden="1">
      <c r="A342" s="102" t="s">
        <v>67</v>
      </c>
      <c r="B342" s="65" t="s">
        <v>68</v>
      </c>
      <c r="C342" s="13"/>
      <c r="D342" s="15"/>
      <c r="E342" s="15"/>
      <c r="F342" s="13"/>
      <c r="G342" s="15"/>
      <c r="H342" s="15"/>
      <c r="I342" s="15"/>
      <c r="J342" s="2" t="e">
        <f t="shared" si="37"/>
        <v>#DIV/0!</v>
      </c>
      <c r="K342" s="23" t="e">
        <f t="shared" si="38"/>
        <v>#DIV/0!</v>
      </c>
      <c r="L342" s="137"/>
      <c r="M342" s="137"/>
    </row>
    <row r="343" spans="1:13" ht="25.5">
      <c r="A343" s="102" t="s">
        <v>69</v>
      </c>
      <c r="B343" s="139" t="s">
        <v>127</v>
      </c>
      <c r="C343" s="13">
        <v>23726.6</v>
      </c>
      <c r="D343" s="15"/>
      <c r="E343" s="15"/>
      <c r="F343" s="13">
        <v>16140.6</v>
      </c>
      <c r="G343" s="15"/>
      <c r="H343" s="15"/>
      <c r="I343" s="15">
        <v>16013.53988</v>
      </c>
      <c r="J343" s="2">
        <f t="shared" si="37"/>
        <v>67.49192838417642</v>
      </c>
      <c r="K343" s="23">
        <f t="shared" si="38"/>
        <v>99.21279184169114</v>
      </c>
      <c r="L343" s="137">
        <f>F343*100/C343</f>
        <v>68.02744598889011</v>
      </c>
      <c r="M343" s="137"/>
    </row>
    <row r="344" spans="1:13" ht="15">
      <c r="A344" s="102" t="s">
        <v>70</v>
      </c>
      <c r="B344" s="139" t="s">
        <v>476</v>
      </c>
      <c r="C344" s="13">
        <v>38737</v>
      </c>
      <c r="D344" s="15"/>
      <c r="E344" s="15"/>
      <c r="F344" s="13">
        <v>24757.65</v>
      </c>
      <c r="G344" s="15"/>
      <c r="H344" s="15"/>
      <c r="I344" s="15">
        <v>24563.87184</v>
      </c>
      <c r="J344" s="2">
        <f>I344/C344*10000%</f>
        <v>63.4119106797119</v>
      </c>
      <c r="K344" s="23">
        <f>I344/F344*10000%</f>
        <v>99.21729986489024</v>
      </c>
      <c r="L344" s="137">
        <f>F344*100/C344</f>
        <v>63.91215117329685</v>
      </c>
      <c r="M344" s="137"/>
    </row>
    <row r="345" spans="1:13" ht="20.25" customHeight="1" hidden="1">
      <c r="A345" s="102" t="s">
        <v>71</v>
      </c>
      <c r="B345" s="65" t="s">
        <v>72</v>
      </c>
      <c r="C345" s="13">
        <f>F345</f>
        <v>0</v>
      </c>
      <c r="D345" s="15"/>
      <c r="E345" s="15"/>
      <c r="F345" s="13">
        <f>C345</f>
        <v>0</v>
      </c>
      <c r="G345" s="15"/>
      <c r="H345" s="15"/>
      <c r="I345" s="15"/>
      <c r="J345" s="2" t="e">
        <f t="shared" si="37"/>
        <v>#DIV/0!</v>
      </c>
      <c r="K345" s="23" t="e">
        <f t="shared" si="38"/>
        <v>#DIV/0!</v>
      </c>
      <c r="L345" s="137"/>
      <c r="M345" s="137"/>
    </row>
    <row r="346" spans="1:13" ht="18" customHeight="1" hidden="1">
      <c r="A346" s="102" t="s">
        <v>386</v>
      </c>
      <c r="B346" s="65" t="s">
        <v>387</v>
      </c>
      <c r="C346" s="13">
        <f>F346</f>
        <v>0</v>
      </c>
      <c r="D346" s="15"/>
      <c r="E346" s="15"/>
      <c r="F346" s="13">
        <f>C346</f>
        <v>0</v>
      </c>
      <c r="G346" s="15"/>
      <c r="H346" s="15"/>
      <c r="I346" s="15"/>
      <c r="J346" s="2" t="e">
        <f t="shared" si="37"/>
        <v>#DIV/0!</v>
      </c>
      <c r="K346" s="23" t="e">
        <f t="shared" si="38"/>
        <v>#DIV/0!</v>
      </c>
      <c r="L346" s="137"/>
      <c r="M346" s="137"/>
    </row>
    <row r="347" spans="1:13" ht="27.75" customHeight="1" hidden="1">
      <c r="A347" s="102" t="s">
        <v>388</v>
      </c>
      <c r="B347" s="65" t="s">
        <v>389</v>
      </c>
      <c r="C347" s="13">
        <f>F347</f>
        <v>0</v>
      </c>
      <c r="D347" s="15"/>
      <c r="E347" s="15"/>
      <c r="F347" s="13">
        <f>C347</f>
        <v>0</v>
      </c>
      <c r="G347" s="15"/>
      <c r="H347" s="15"/>
      <c r="I347" s="15"/>
      <c r="J347" s="2" t="e">
        <f t="shared" si="37"/>
        <v>#DIV/0!</v>
      </c>
      <c r="K347" s="23" t="e">
        <f t="shared" si="38"/>
        <v>#DIV/0!</v>
      </c>
      <c r="L347" s="137"/>
      <c r="M347" s="137"/>
    </row>
    <row r="348" spans="1:13" ht="25.5" hidden="1">
      <c r="A348" s="102" t="s">
        <v>58</v>
      </c>
      <c r="B348" s="65" t="s">
        <v>389</v>
      </c>
      <c r="C348" s="13">
        <f>F348</f>
        <v>0</v>
      </c>
      <c r="D348" s="15"/>
      <c r="E348" s="15"/>
      <c r="F348" s="13"/>
      <c r="G348" s="15"/>
      <c r="H348" s="15"/>
      <c r="I348" s="15"/>
      <c r="J348" s="2"/>
      <c r="K348" s="23"/>
      <c r="L348" s="137"/>
      <c r="M348" s="137"/>
    </row>
    <row r="349" spans="1:13" ht="15">
      <c r="A349" s="104" t="s">
        <v>390</v>
      </c>
      <c r="B349" s="62" t="s">
        <v>391</v>
      </c>
      <c r="C349" s="16">
        <f>SUM(C354:C360)</f>
        <v>1340099.497</v>
      </c>
      <c r="D349" s="16">
        <f>SUM(D355:D360)</f>
        <v>0</v>
      </c>
      <c r="E349" s="16">
        <f>SUM(E355:E360)</f>
        <v>0</v>
      </c>
      <c r="F349" s="16">
        <f>SUM(F354:F360)</f>
        <v>1016175.87547</v>
      </c>
      <c r="G349" s="16">
        <f>SUM(G355:G360)</f>
        <v>0</v>
      </c>
      <c r="H349" s="16">
        <f>SUM(H355:H360)</f>
        <v>0</v>
      </c>
      <c r="I349" s="16">
        <f>SUM(I354:I360)</f>
        <v>925939.2413400001</v>
      </c>
      <c r="J349" s="3">
        <f t="shared" si="37"/>
        <v>69.09481299059095</v>
      </c>
      <c r="K349" s="24">
        <f t="shared" si="38"/>
        <v>91.11997870562871</v>
      </c>
      <c r="L349" s="137"/>
      <c r="M349" s="137"/>
    </row>
    <row r="350" spans="1:13" ht="21" customHeight="1" hidden="1">
      <c r="A350" s="102"/>
      <c r="B350" s="65"/>
      <c r="C350" s="13"/>
      <c r="D350" s="15"/>
      <c r="E350" s="15"/>
      <c r="F350" s="15"/>
      <c r="G350" s="15"/>
      <c r="H350" s="15"/>
      <c r="I350" s="15"/>
      <c r="J350" s="2"/>
      <c r="K350" s="23"/>
      <c r="L350" s="137"/>
      <c r="M350" s="137"/>
    </row>
    <row r="351" spans="1:13" ht="18.75" customHeight="1" hidden="1">
      <c r="A351" s="102"/>
      <c r="B351" s="65"/>
      <c r="C351" s="13"/>
      <c r="D351" s="15"/>
      <c r="E351" s="15"/>
      <c r="F351" s="15"/>
      <c r="G351" s="15"/>
      <c r="H351" s="15"/>
      <c r="I351" s="15"/>
      <c r="J351" s="2"/>
      <c r="K351" s="23"/>
      <c r="L351" s="137"/>
      <c r="M351" s="137"/>
    </row>
    <row r="352" spans="1:13" ht="22.5" customHeight="1" hidden="1">
      <c r="A352" s="102"/>
      <c r="B352" s="65"/>
      <c r="C352" s="13"/>
      <c r="D352" s="15"/>
      <c r="E352" s="15"/>
      <c r="F352" s="15"/>
      <c r="G352" s="15"/>
      <c r="H352" s="15"/>
      <c r="I352" s="15"/>
      <c r="J352" s="2"/>
      <c r="K352" s="23"/>
      <c r="L352" s="137"/>
      <c r="M352" s="137"/>
    </row>
    <row r="353" spans="1:13" ht="18" customHeight="1" hidden="1">
      <c r="A353" s="102"/>
      <c r="B353" s="65"/>
      <c r="C353" s="13"/>
      <c r="D353" s="15"/>
      <c r="E353" s="15"/>
      <c r="F353" s="15"/>
      <c r="G353" s="15"/>
      <c r="H353" s="15"/>
      <c r="I353" s="15"/>
      <c r="J353" s="2"/>
      <c r="K353" s="23"/>
      <c r="L353" s="137"/>
      <c r="M353" s="137"/>
    </row>
    <row r="354" spans="1:13" ht="15">
      <c r="A354" s="102" t="s">
        <v>593</v>
      </c>
      <c r="B354" s="65" t="s">
        <v>596</v>
      </c>
      <c r="C354" s="13">
        <v>2152.3777</v>
      </c>
      <c r="D354" s="15"/>
      <c r="E354" s="15"/>
      <c r="F354" s="13">
        <v>1651.99318</v>
      </c>
      <c r="G354" s="15"/>
      <c r="H354" s="15"/>
      <c r="I354" s="15">
        <v>1498.27768</v>
      </c>
      <c r="J354" s="2">
        <f>I354/C354*10000%</f>
        <v>69.61035138024334</v>
      </c>
      <c r="K354" s="23">
        <f t="shared" si="38"/>
        <v>90.69514923784371</v>
      </c>
      <c r="L354" s="137">
        <f aca="true" t="shared" si="39" ref="L354:L360">F354*100/C354</f>
        <v>76.75201150801739</v>
      </c>
      <c r="M354" s="137"/>
    </row>
    <row r="355" spans="1:13" ht="15">
      <c r="A355" s="102" t="s">
        <v>712</v>
      </c>
      <c r="B355" s="65" t="s">
        <v>482</v>
      </c>
      <c r="C355" s="13">
        <v>2028.3</v>
      </c>
      <c r="D355" s="15"/>
      <c r="E355" s="15"/>
      <c r="F355" s="13">
        <v>1650</v>
      </c>
      <c r="G355" s="15"/>
      <c r="H355" s="15"/>
      <c r="I355" s="15">
        <v>0</v>
      </c>
      <c r="J355" s="2">
        <f t="shared" si="37"/>
        <v>0</v>
      </c>
      <c r="K355" s="23">
        <v>0</v>
      </c>
      <c r="L355" s="137">
        <f t="shared" si="39"/>
        <v>81.34891288270966</v>
      </c>
      <c r="M355" s="137"/>
    </row>
    <row r="356" spans="1:13" ht="15">
      <c r="A356" s="102" t="s">
        <v>713</v>
      </c>
      <c r="B356" s="65" t="s">
        <v>714</v>
      </c>
      <c r="C356" s="13">
        <v>5748.2</v>
      </c>
      <c r="D356" s="15"/>
      <c r="E356" s="15"/>
      <c r="F356" s="13">
        <v>3800</v>
      </c>
      <c r="G356" s="15"/>
      <c r="H356" s="15"/>
      <c r="I356" s="15">
        <v>3800</v>
      </c>
      <c r="J356" s="2">
        <f>I356/C356*10000%</f>
        <v>66.10765109077624</v>
      </c>
      <c r="K356" s="23">
        <f t="shared" si="38"/>
        <v>100</v>
      </c>
      <c r="L356" s="137">
        <f t="shared" si="39"/>
        <v>66.10765109077624</v>
      </c>
      <c r="M356" s="137"/>
    </row>
    <row r="357" spans="1:13" ht="15">
      <c r="A357" s="102" t="s">
        <v>367</v>
      </c>
      <c r="B357" s="65" t="s">
        <v>368</v>
      </c>
      <c r="C357" s="13">
        <v>190917.44</v>
      </c>
      <c r="D357" s="15"/>
      <c r="E357" s="15"/>
      <c r="F357" s="13">
        <v>150833.76641</v>
      </c>
      <c r="G357" s="15"/>
      <c r="H357" s="15"/>
      <c r="I357" s="15">
        <v>150049.7078</v>
      </c>
      <c r="J357" s="2">
        <f t="shared" si="37"/>
        <v>78.59402881161617</v>
      </c>
      <c r="K357" s="23">
        <f t="shared" si="38"/>
        <v>99.48018362952712</v>
      </c>
      <c r="L357" s="137">
        <f t="shared" si="39"/>
        <v>79.00470821837963</v>
      </c>
      <c r="M357" s="137"/>
    </row>
    <row r="358" spans="1:13" ht="15">
      <c r="A358" s="102" t="s">
        <v>369</v>
      </c>
      <c r="B358" s="65" t="s">
        <v>597</v>
      </c>
      <c r="C358" s="13">
        <v>1078901.574</v>
      </c>
      <c r="D358" s="15"/>
      <c r="E358" s="15"/>
      <c r="F358" s="13">
        <v>819920.56858</v>
      </c>
      <c r="G358" s="15"/>
      <c r="H358" s="15"/>
      <c r="I358" s="15">
        <v>737316.09576</v>
      </c>
      <c r="J358" s="2">
        <f t="shared" si="37"/>
        <v>68.33951432904296</v>
      </c>
      <c r="K358" s="23">
        <f t="shared" si="38"/>
        <v>89.92530789134116</v>
      </c>
      <c r="L358" s="137">
        <f t="shared" si="39"/>
        <v>75.99586360229</v>
      </c>
      <c r="M358" s="137"/>
    </row>
    <row r="359" spans="1:13" ht="25.5" customHeight="1" hidden="1">
      <c r="A359" s="102" t="s">
        <v>98</v>
      </c>
      <c r="B359" s="65" t="s">
        <v>248</v>
      </c>
      <c r="C359" s="13"/>
      <c r="D359" s="15"/>
      <c r="E359" s="15"/>
      <c r="F359" s="13"/>
      <c r="G359" s="15"/>
      <c r="H359" s="15"/>
      <c r="I359" s="15"/>
      <c r="J359" s="2" t="e">
        <f t="shared" si="37"/>
        <v>#DIV/0!</v>
      </c>
      <c r="K359" s="23" t="e">
        <f t="shared" si="38"/>
        <v>#DIV/0!</v>
      </c>
      <c r="L359" s="137" t="e">
        <f t="shared" si="39"/>
        <v>#DIV/0!</v>
      </c>
      <c r="M359" s="137"/>
    </row>
    <row r="360" spans="1:13" ht="15">
      <c r="A360" s="102" t="s">
        <v>477</v>
      </c>
      <c r="B360" s="65" t="s">
        <v>376</v>
      </c>
      <c r="C360" s="13">
        <v>60351.6053</v>
      </c>
      <c r="D360" s="15"/>
      <c r="E360" s="15"/>
      <c r="F360" s="13">
        <v>38319.5473</v>
      </c>
      <c r="G360" s="15"/>
      <c r="H360" s="15"/>
      <c r="I360" s="15">
        <v>33275.1601</v>
      </c>
      <c r="J360" s="2">
        <f t="shared" si="37"/>
        <v>55.135501258986395</v>
      </c>
      <c r="K360" s="23">
        <f t="shared" si="38"/>
        <v>86.8359947978822</v>
      </c>
      <c r="L360" s="137">
        <f t="shared" si="39"/>
        <v>63.493832698431966</v>
      </c>
      <c r="M360" s="137"/>
    </row>
    <row r="361" spans="1:13" ht="15">
      <c r="A361" s="104" t="s">
        <v>377</v>
      </c>
      <c r="B361" s="62" t="s">
        <v>727</v>
      </c>
      <c r="C361" s="12">
        <f>SUM(C362:C365)</f>
        <v>1921031.6138900002</v>
      </c>
      <c r="D361" s="15"/>
      <c r="E361" s="15"/>
      <c r="F361" s="12">
        <f>SUM(F362:F365)</f>
        <v>1522839.61814</v>
      </c>
      <c r="G361" s="12"/>
      <c r="H361" s="12"/>
      <c r="I361" s="12">
        <f>SUM(I362:I365)</f>
        <v>899261.4985600001</v>
      </c>
      <c r="J361" s="3">
        <f t="shared" si="37"/>
        <v>46.81138467778972</v>
      </c>
      <c r="K361" s="24">
        <f t="shared" si="38"/>
        <v>59.051622235725674</v>
      </c>
      <c r="L361" s="137"/>
      <c r="M361" s="137"/>
    </row>
    <row r="362" spans="1:13" ht="15">
      <c r="A362" s="102" t="s">
        <v>728</v>
      </c>
      <c r="B362" s="65" t="s">
        <v>729</v>
      </c>
      <c r="C362" s="13">
        <v>1284583.65883</v>
      </c>
      <c r="D362" s="15"/>
      <c r="E362" s="15"/>
      <c r="F362" s="13">
        <v>1096327.55237</v>
      </c>
      <c r="G362" s="15"/>
      <c r="H362" s="15"/>
      <c r="I362" s="15">
        <v>601665.60513</v>
      </c>
      <c r="J362" s="2">
        <f>I362/C362*10000%</f>
        <v>46.837401440868206</v>
      </c>
      <c r="K362" s="23">
        <f>I362/F362*10000%</f>
        <v>54.88009526252823</v>
      </c>
      <c r="L362" s="137">
        <f>F362*100/C362</f>
        <v>85.34497109892679</v>
      </c>
      <c r="M362" s="137"/>
    </row>
    <row r="363" spans="1:13" ht="15">
      <c r="A363" s="102" t="s">
        <v>730</v>
      </c>
      <c r="B363" s="65" t="s">
        <v>731</v>
      </c>
      <c r="C363" s="13">
        <v>180452.98257</v>
      </c>
      <c r="D363" s="15"/>
      <c r="E363" s="15"/>
      <c r="F363" s="13">
        <v>98610.1697</v>
      </c>
      <c r="G363" s="15"/>
      <c r="H363" s="15"/>
      <c r="I363" s="15">
        <v>32639.20875</v>
      </c>
      <c r="J363" s="2">
        <f t="shared" si="37"/>
        <v>18.087375606185308</v>
      </c>
      <c r="K363" s="23">
        <f t="shared" si="38"/>
        <v>33.09923190407004</v>
      </c>
      <c r="L363" s="137">
        <f>F363*100/C363</f>
        <v>54.64590736911089</v>
      </c>
      <c r="M363" s="137"/>
    </row>
    <row r="364" spans="1:13" ht="15">
      <c r="A364" s="102" t="s">
        <v>732</v>
      </c>
      <c r="B364" s="65" t="s">
        <v>478</v>
      </c>
      <c r="C364" s="13">
        <v>388776.75413</v>
      </c>
      <c r="D364" s="15"/>
      <c r="E364" s="15"/>
      <c r="F364" s="13">
        <v>275935.7939</v>
      </c>
      <c r="G364" s="15"/>
      <c r="H364" s="15"/>
      <c r="I364" s="15">
        <v>220424.72041</v>
      </c>
      <c r="J364" s="2">
        <f t="shared" si="37"/>
        <v>56.69699077128823</v>
      </c>
      <c r="K364" s="23">
        <f t="shared" si="38"/>
        <v>79.8826122898295</v>
      </c>
      <c r="L364" s="137">
        <f>F364*100/C364</f>
        <v>70.97538393659514</v>
      </c>
      <c r="M364" s="137"/>
    </row>
    <row r="365" spans="1:13" ht="15">
      <c r="A365" s="102" t="s">
        <v>479</v>
      </c>
      <c r="B365" s="65" t="s">
        <v>733</v>
      </c>
      <c r="C365" s="13">
        <v>67218.21836</v>
      </c>
      <c r="D365" s="15"/>
      <c r="E365" s="15"/>
      <c r="F365" s="13">
        <v>51966.10217</v>
      </c>
      <c r="G365" s="15"/>
      <c r="H365" s="15"/>
      <c r="I365" s="15">
        <v>44531.96427</v>
      </c>
      <c r="J365" s="2">
        <f t="shared" si="37"/>
        <v>66.24984320694215</v>
      </c>
      <c r="K365" s="23">
        <f t="shared" si="38"/>
        <v>85.69425531343444</v>
      </c>
      <c r="L365" s="137">
        <f>F365*100/C365</f>
        <v>77.30955005633386</v>
      </c>
      <c r="M365" s="137"/>
    </row>
    <row r="366" spans="1:13" ht="17.25" customHeight="1" hidden="1">
      <c r="A366" s="104" t="s">
        <v>749</v>
      </c>
      <c r="B366" s="62" t="s">
        <v>750</v>
      </c>
      <c r="C366" s="15"/>
      <c r="D366" s="15"/>
      <c r="E366" s="15"/>
      <c r="F366" s="12"/>
      <c r="G366" s="12"/>
      <c r="H366" s="12"/>
      <c r="I366" s="12"/>
      <c r="J366" s="2" t="e">
        <f t="shared" si="37"/>
        <v>#DIV/0!</v>
      </c>
      <c r="K366" s="23" t="e">
        <f t="shared" si="38"/>
        <v>#DIV/0!</v>
      </c>
      <c r="L366" s="137"/>
      <c r="M366" s="137"/>
    </row>
    <row r="367" spans="1:13" ht="15" hidden="1">
      <c r="A367" s="102" t="s">
        <v>751</v>
      </c>
      <c r="B367" s="65" t="s">
        <v>762</v>
      </c>
      <c r="C367" s="15"/>
      <c r="D367" s="15"/>
      <c r="E367" s="15"/>
      <c r="F367" s="12"/>
      <c r="G367" s="12"/>
      <c r="H367" s="12"/>
      <c r="I367" s="12"/>
      <c r="J367" s="2" t="e">
        <f t="shared" si="37"/>
        <v>#DIV/0!</v>
      </c>
      <c r="K367" s="23" t="e">
        <f t="shared" si="38"/>
        <v>#DIV/0!</v>
      </c>
      <c r="L367" s="137"/>
      <c r="M367" s="137"/>
    </row>
    <row r="368" spans="1:13" ht="15" hidden="1">
      <c r="A368" s="102" t="s">
        <v>763</v>
      </c>
      <c r="B368" s="65" t="s">
        <v>402</v>
      </c>
      <c r="C368" s="15"/>
      <c r="D368" s="15"/>
      <c r="E368" s="15"/>
      <c r="F368" s="12"/>
      <c r="G368" s="12"/>
      <c r="H368" s="12"/>
      <c r="I368" s="12"/>
      <c r="J368" s="2" t="e">
        <f t="shared" si="37"/>
        <v>#DIV/0!</v>
      </c>
      <c r="K368" s="23" t="e">
        <f t="shared" si="38"/>
        <v>#DIV/0!</v>
      </c>
      <c r="L368" s="137"/>
      <c r="M368" s="137"/>
    </row>
    <row r="369" spans="1:13" ht="25.5" hidden="1">
      <c r="A369" s="102" t="s">
        <v>403</v>
      </c>
      <c r="B369" s="65" t="s">
        <v>404</v>
      </c>
      <c r="C369" s="15"/>
      <c r="D369" s="15"/>
      <c r="E369" s="15"/>
      <c r="F369" s="12"/>
      <c r="G369" s="12"/>
      <c r="H369" s="12"/>
      <c r="I369" s="12"/>
      <c r="J369" s="2" t="e">
        <f t="shared" si="37"/>
        <v>#DIV/0!</v>
      </c>
      <c r="K369" s="23" t="e">
        <f t="shared" si="38"/>
        <v>#DIV/0!</v>
      </c>
      <c r="L369" s="137"/>
      <c r="M369" s="137"/>
    </row>
    <row r="370" spans="1:13" ht="15" hidden="1">
      <c r="A370" s="102" t="s">
        <v>405</v>
      </c>
      <c r="B370" s="65" t="s">
        <v>409</v>
      </c>
      <c r="C370" s="15"/>
      <c r="D370" s="15"/>
      <c r="E370" s="15"/>
      <c r="F370" s="12"/>
      <c r="G370" s="12"/>
      <c r="H370" s="12"/>
      <c r="I370" s="12"/>
      <c r="J370" s="2" t="e">
        <f t="shared" si="37"/>
        <v>#DIV/0!</v>
      </c>
      <c r="K370" s="23" t="e">
        <f t="shared" si="38"/>
        <v>#DIV/0!</v>
      </c>
      <c r="L370" s="137"/>
      <c r="M370" s="137"/>
    </row>
    <row r="371" spans="1:13" ht="15">
      <c r="A371" s="104" t="s">
        <v>410</v>
      </c>
      <c r="B371" s="62" t="s">
        <v>411</v>
      </c>
      <c r="C371" s="12">
        <f>SUM(C372:C380)</f>
        <v>4691034.62</v>
      </c>
      <c r="D371" s="15"/>
      <c r="E371" s="15"/>
      <c r="F371" s="12">
        <f>SUM(F372:F380)</f>
        <v>3345740.91836</v>
      </c>
      <c r="G371" s="12"/>
      <c r="H371" s="12"/>
      <c r="I371" s="12">
        <f>SUM(I372:I380)</f>
        <v>2990241.34769</v>
      </c>
      <c r="J371" s="3">
        <f t="shared" si="37"/>
        <v>63.743749298742124</v>
      </c>
      <c r="K371" s="24">
        <f t="shared" si="38"/>
        <v>89.37456368127103</v>
      </c>
      <c r="L371" s="137"/>
      <c r="M371" s="137"/>
    </row>
    <row r="372" spans="1:13" ht="15">
      <c r="A372" s="102" t="s">
        <v>412</v>
      </c>
      <c r="B372" s="65" t="s">
        <v>413</v>
      </c>
      <c r="C372" s="13">
        <v>2129922.13</v>
      </c>
      <c r="D372" s="15"/>
      <c r="E372" s="15"/>
      <c r="F372" s="13">
        <v>1458355.38166</v>
      </c>
      <c r="G372" s="15"/>
      <c r="H372" s="15"/>
      <c r="I372" s="15">
        <v>1273907.34013</v>
      </c>
      <c r="J372" s="2">
        <f t="shared" si="37"/>
        <v>59.810042920677105</v>
      </c>
      <c r="K372" s="23">
        <f t="shared" si="38"/>
        <v>87.35232551341164</v>
      </c>
      <c r="L372" s="137">
        <f aca="true" t="shared" si="40" ref="L372:L380">F372*100/C372</f>
        <v>68.46989197957205</v>
      </c>
      <c r="M372" s="137"/>
    </row>
    <row r="373" spans="1:13" ht="15">
      <c r="A373" s="102" t="s">
        <v>414</v>
      </c>
      <c r="B373" s="65" t="s">
        <v>415</v>
      </c>
      <c r="C373" s="13">
        <v>2330014.12</v>
      </c>
      <c r="D373" s="15"/>
      <c r="E373" s="15"/>
      <c r="F373" s="13">
        <v>1709354.168</v>
      </c>
      <c r="G373" s="15"/>
      <c r="H373" s="15"/>
      <c r="I373" s="15">
        <v>1542139.68017</v>
      </c>
      <c r="J373" s="2">
        <f t="shared" si="37"/>
        <v>66.18585127587123</v>
      </c>
      <c r="K373" s="23">
        <f t="shared" si="38"/>
        <v>90.21768039881131</v>
      </c>
      <c r="L373" s="137">
        <f t="shared" si="40"/>
        <v>73.36239524591379</v>
      </c>
      <c r="M373" s="137"/>
    </row>
    <row r="374" spans="1:13" ht="15" hidden="1">
      <c r="A374" s="102" t="s">
        <v>235</v>
      </c>
      <c r="B374" s="65" t="s">
        <v>236</v>
      </c>
      <c r="C374" s="13"/>
      <c r="D374" s="15"/>
      <c r="E374" s="15"/>
      <c r="F374" s="13"/>
      <c r="G374" s="15"/>
      <c r="H374" s="15"/>
      <c r="I374" s="15"/>
      <c r="J374" s="2" t="e">
        <f t="shared" si="37"/>
        <v>#DIV/0!</v>
      </c>
      <c r="K374" s="23" t="e">
        <f t="shared" si="38"/>
        <v>#DIV/0!</v>
      </c>
      <c r="L374" s="137" t="e">
        <f t="shared" si="40"/>
        <v>#DIV/0!</v>
      </c>
      <c r="M374" s="137"/>
    </row>
    <row r="375" spans="1:13" ht="15" hidden="1">
      <c r="A375" s="102" t="s">
        <v>237</v>
      </c>
      <c r="B375" s="65" t="s">
        <v>238</v>
      </c>
      <c r="C375" s="13"/>
      <c r="D375" s="15"/>
      <c r="E375" s="15"/>
      <c r="F375" s="13"/>
      <c r="G375" s="15"/>
      <c r="H375" s="15"/>
      <c r="I375" s="15"/>
      <c r="J375" s="2" t="e">
        <f t="shared" si="37"/>
        <v>#DIV/0!</v>
      </c>
      <c r="K375" s="23" t="e">
        <f t="shared" si="38"/>
        <v>#DIV/0!</v>
      </c>
      <c r="L375" s="137" t="e">
        <f t="shared" si="40"/>
        <v>#DIV/0!</v>
      </c>
      <c r="M375" s="137"/>
    </row>
    <row r="376" spans="1:13" ht="15" hidden="1">
      <c r="A376" s="102" t="s">
        <v>239</v>
      </c>
      <c r="B376" s="65" t="s">
        <v>240</v>
      </c>
      <c r="C376" s="13"/>
      <c r="D376" s="15"/>
      <c r="E376" s="15"/>
      <c r="F376" s="13"/>
      <c r="G376" s="15"/>
      <c r="H376" s="15"/>
      <c r="I376" s="15"/>
      <c r="J376" s="2" t="e">
        <f t="shared" si="37"/>
        <v>#DIV/0!</v>
      </c>
      <c r="K376" s="23" t="e">
        <f t="shared" si="38"/>
        <v>#DIV/0!</v>
      </c>
      <c r="L376" s="137" t="e">
        <f t="shared" si="40"/>
        <v>#DIV/0!</v>
      </c>
      <c r="M376" s="137"/>
    </row>
    <row r="377" spans="1:13" ht="15" hidden="1">
      <c r="A377" s="102" t="s">
        <v>241</v>
      </c>
      <c r="B377" s="65" t="s">
        <v>242</v>
      </c>
      <c r="C377" s="13"/>
      <c r="D377" s="15"/>
      <c r="E377" s="15"/>
      <c r="F377" s="13"/>
      <c r="G377" s="15"/>
      <c r="H377" s="15"/>
      <c r="I377" s="15"/>
      <c r="J377" s="2" t="e">
        <f t="shared" si="37"/>
        <v>#DIV/0!</v>
      </c>
      <c r="K377" s="23" t="e">
        <f t="shared" si="38"/>
        <v>#DIV/0!</v>
      </c>
      <c r="L377" s="137" t="e">
        <f t="shared" si="40"/>
        <v>#DIV/0!</v>
      </c>
      <c r="M377" s="137"/>
    </row>
    <row r="378" spans="1:13" ht="15">
      <c r="A378" s="102" t="s">
        <v>710</v>
      </c>
      <c r="B378" s="65" t="s">
        <v>711</v>
      </c>
      <c r="C378" s="13">
        <v>58988.93</v>
      </c>
      <c r="D378" s="15"/>
      <c r="E378" s="15"/>
      <c r="F378" s="13">
        <v>56933.53</v>
      </c>
      <c r="G378" s="15"/>
      <c r="H378" s="15"/>
      <c r="I378" s="15">
        <v>55427.14422</v>
      </c>
      <c r="J378" s="2">
        <f aca="true" t="shared" si="41" ref="J378:J422">I378/C378*10000%</f>
        <v>93.96194204573638</v>
      </c>
      <c r="K378" s="23">
        <f aca="true" t="shared" si="42" ref="K378:K422">I378/F378*10000%</f>
        <v>97.35413247694285</v>
      </c>
      <c r="L378" s="137">
        <f t="shared" si="40"/>
        <v>96.51561742177728</v>
      </c>
      <c r="M378" s="137"/>
    </row>
    <row r="379" spans="1:13" ht="24.75" customHeight="1" hidden="1">
      <c r="A379" s="102" t="s">
        <v>32</v>
      </c>
      <c r="B379" s="65" t="s">
        <v>366</v>
      </c>
      <c r="C379" s="13"/>
      <c r="D379" s="15"/>
      <c r="E379" s="15"/>
      <c r="F379" s="13"/>
      <c r="G379" s="15"/>
      <c r="H379" s="15"/>
      <c r="I379" s="15"/>
      <c r="J379" s="2" t="e">
        <f t="shared" si="41"/>
        <v>#DIV/0!</v>
      </c>
      <c r="K379" s="23" t="e">
        <f t="shared" si="42"/>
        <v>#DIV/0!</v>
      </c>
      <c r="L379" s="137" t="e">
        <f t="shared" si="40"/>
        <v>#DIV/0!</v>
      </c>
      <c r="M379" s="137"/>
    </row>
    <row r="380" spans="1:13" ht="15">
      <c r="A380" s="102" t="s">
        <v>26</v>
      </c>
      <c r="B380" s="65" t="s">
        <v>27</v>
      </c>
      <c r="C380" s="13">
        <v>172109.44</v>
      </c>
      <c r="D380" s="15"/>
      <c r="E380" s="15"/>
      <c r="F380" s="13">
        <v>121097.8387</v>
      </c>
      <c r="G380" s="15"/>
      <c r="H380" s="15"/>
      <c r="I380" s="15">
        <v>118767.18317</v>
      </c>
      <c r="J380" s="2">
        <f t="shared" si="41"/>
        <v>69.00678031954551</v>
      </c>
      <c r="K380" s="23">
        <f t="shared" si="42"/>
        <v>98.07539461065544</v>
      </c>
      <c r="L380" s="137">
        <f t="shared" si="40"/>
        <v>70.36095097398491</v>
      </c>
      <c r="M380" s="137"/>
    </row>
    <row r="381" spans="1:13" ht="15">
      <c r="A381" s="104" t="s">
        <v>28</v>
      </c>
      <c r="B381" s="140" t="s">
        <v>128</v>
      </c>
      <c r="C381" s="12">
        <f>SUM(C382:C387)</f>
        <v>318455.96800000005</v>
      </c>
      <c r="D381" s="15"/>
      <c r="E381" s="15"/>
      <c r="F381" s="12">
        <f>SUM(F382:F387)</f>
        <v>230982.518</v>
      </c>
      <c r="G381" s="12"/>
      <c r="H381" s="12"/>
      <c r="I381" s="12">
        <f>SUM(I382:I387)</f>
        <v>199864.26184999998</v>
      </c>
      <c r="J381" s="3">
        <f t="shared" si="41"/>
        <v>62.7604070682701</v>
      </c>
      <c r="K381" s="24">
        <f t="shared" si="42"/>
        <v>86.52787387571902</v>
      </c>
      <c r="L381" s="137"/>
      <c r="M381" s="137"/>
    </row>
    <row r="382" spans="1:15" ht="15">
      <c r="A382" s="102" t="s">
        <v>723</v>
      </c>
      <c r="B382" s="65" t="s">
        <v>724</v>
      </c>
      <c r="C382" s="13">
        <v>308866.068</v>
      </c>
      <c r="D382" s="15"/>
      <c r="E382" s="15"/>
      <c r="F382" s="13">
        <v>223573.018</v>
      </c>
      <c r="G382" s="15"/>
      <c r="H382" s="15"/>
      <c r="I382" s="15">
        <v>193006.59235</v>
      </c>
      <c r="J382" s="2">
        <f t="shared" si="41"/>
        <v>62.48876530846373</v>
      </c>
      <c r="K382" s="23">
        <f>I382/F382*10000%</f>
        <v>86.32821351903922</v>
      </c>
      <c r="L382" s="137">
        <f aca="true" t="shared" si="43" ref="L382:L387">F382*100/C382</f>
        <v>72.38510188176448</v>
      </c>
      <c r="M382" s="137"/>
      <c r="O382" s="130"/>
    </row>
    <row r="383" spans="1:13" ht="15" hidden="1">
      <c r="A383" s="102" t="s">
        <v>725</v>
      </c>
      <c r="B383" s="65"/>
      <c r="C383" s="13"/>
      <c r="D383" s="15"/>
      <c r="E383" s="15"/>
      <c r="F383" s="13"/>
      <c r="G383" s="15"/>
      <c r="H383" s="15"/>
      <c r="I383" s="15"/>
      <c r="J383" s="2" t="e">
        <f t="shared" si="41"/>
        <v>#DIV/0!</v>
      </c>
      <c r="K383" s="23" t="e">
        <f t="shared" si="42"/>
        <v>#DIV/0!</v>
      </c>
      <c r="L383" s="137" t="e">
        <f t="shared" si="43"/>
        <v>#DIV/0!</v>
      </c>
      <c r="M383" s="137"/>
    </row>
    <row r="384" spans="1:13" ht="15.75" customHeight="1" hidden="1">
      <c r="A384" s="102" t="s">
        <v>726</v>
      </c>
      <c r="B384" s="65" t="s">
        <v>347</v>
      </c>
      <c r="C384" s="13"/>
      <c r="D384" s="15"/>
      <c r="E384" s="15"/>
      <c r="F384" s="13"/>
      <c r="G384" s="15"/>
      <c r="H384" s="15"/>
      <c r="I384" s="15"/>
      <c r="J384" s="2" t="e">
        <f>I384/C384*10000%</f>
        <v>#DIV/0!</v>
      </c>
      <c r="K384" s="23" t="e">
        <f>I384/F384*10000%</f>
        <v>#DIV/0!</v>
      </c>
      <c r="L384" s="137" t="e">
        <f t="shared" si="43"/>
        <v>#DIV/0!</v>
      </c>
      <c r="M384" s="137"/>
    </row>
    <row r="385" spans="1:13" ht="16.5" customHeight="1" hidden="1">
      <c r="A385" s="102" t="s">
        <v>348</v>
      </c>
      <c r="B385" s="65" t="s">
        <v>349</v>
      </c>
      <c r="C385" s="13"/>
      <c r="D385" s="15"/>
      <c r="E385" s="15"/>
      <c r="F385" s="13"/>
      <c r="G385" s="15"/>
      <c r="H385" s="15"/>
      <c r="I385" s="15"/>
      <c r="J385" s="2"/>
      <c r="K385" s="23"/>
      <c r="L385" s="137" t="e">
        <f t="shared" si="43"/>
        <v>#DIV/0!</v>
      </c>
      <c r="M385" s="137"/>
    </row>
    <row r="386" spans="1:13" ht="25.5" hidden="1">
      <c r="A386" s="102" t="s">
        <v>350</v>
      </c>
      <c r="B386" s="65" t="s">
        <v>360</v>
      </c>
      <c r="C386" s="13"/>
      <c r="D386" s="15"/>
      <c r="E386" s="15"/>
      <c r="F386" s="13"/>
      <c r="G386" s="15"/>
      <c r="H386" s="15"/>
      <c r="I386" s="15"/>
      <c r="J386" s="2" t="e">
        <f t="shared" si="41"/>
        <v>#DIV/0!</v>
      </c>
      <c r="K386" s="23" t="e">
        <f t="shared" si="42"/>
        <v>#DIV/0!</v>
      </c>
      <c r="L386" s="137" t="e">
        <f t="shared" si="43"/>
        <v>#DIV/0!</v>
      </c>
      <c r="M386" s="137"/>
    </row>
    <row r="387" spans="1:13" ht="15">
      <c r="A387" s="102" t="s">
        <v>348</v>
      </c>
      <c r="B387" s="139" t="s">
        <v>129</v>
      </c>
      <c r="C387" s="13">
        <v>9589.9</v>
      </c>
      <c r="D387" s="15"/>
      <c r="E387" s="15"/>
      <c r="F387" s="13">
        <v>7409.5</v>
      </c>
      <c r="G387" s="15"/>
      <c r="H387" s="15"/>
      <c r="I387" s="15">
        <v>6857.6695</v>
      </c>
      <c r="J387" s="2">
        <f t="shared" si="41"/>
        <v>71.50929102493248</v>
      </c>
      <c r="K387" s="23">
        <f t="shared" si="42"/>
        <v>92.55239219920372</v>
      </c>
      <c r="L387" s="137">
        <f t="shared" si="43"/>
        <v>77.26357939081743</v>
      </c>
      <c r="M387" s="137"/>
    </row>
    <row r="388" spans="1:13" ht="15" customHeight="1">
      <c r="A388" s="104" t="s">
        <v>361</v>
      </c>
      <c r="B388" s="140" t="s">
        <v>130</v>
      </c>
      <c r="C388" s="12">
        <f>SUM(C389:C395)</f>
        <v>75819.14254</v>
      </c>
      <c r="D388" s="15"/>
      <c r="E388" s="15"/>
      <c r="F388" s="12">
        <f>SUM(F389:F395)</f>
        <v>51340.30554</v>
      </c>
      <c r="G388" s="12"/>
      <c r="H388" s="12"/>
      <c r="I388" s="12">
        <f>SUM(I389:I395)</f>
        <v>47796.02525</v>
      </c>
      <c r="J388" s="3">
        <f>I388/C388*10000%</f>
        <v>63.03952227471339</v>
      </c>
      <c r="K388" s="24">
        <f>I388/F388*10000%</f>
        <v>93.09649552584256</v>
      </c>
      <c r="L388" s="137"/>
      <c r="M388" s="137"/>
    </row>
    <row r="389" spans="1:13" ht="15" hidden="1">
      <c r="A389" s="102" t="s">
        <v>362</v>
      </c>
      <c r="B389" s="139" t="s">
        <v>480</v>
      </c>
      <c r="C389" s="13"/>
      <c r="D389" s="15"/>
      <c r="E389" s="15"/>
      <c r="F389" s="13"/>
      <c r="G389" s="15"/>
      <c r="H389" s="15"/>
      <c r="I389" s="15"/>
      <c r="J389" s="2" t="e">
        <f t="shared" si="41"/>
        <v>#DIV/0!</v>
      </c>
      <c r="K389" s="23" t="e">
        <f t="shared" si="42"/>
        <v>#DIV/0!</v>
      </c>
      <c r="L389" s="137"/>
      <c r="M389" s="137"/>
    </row>
    <row r="390" spans="1:13" ht="15" hidden="1">
      <c r="A390" s="102" t="s">
        <v>363</v>
      </c>
      <c r="B390" s="139" t="s">
        <v>481</v>
      </c>
      <c r="C390" s="13"/>
      <c r="D390" s="15"/>
      <c r="E390" s="15"/>
      <c r="F390" s="13"/>
      <c r="G390" s="15"/>
      <c r="H390" s="15"/>
      <c r="I390" s="15"/>
      <c r="J390" s="2" t="e">
        <f t="shared" si="41"/>
        <v>#DIV/0!</v>
      </c>
      <c r="K390" s="23" t="e">
        <f t="shared" si="42"/>
        <v>#DIV/0!</v>
      </c>
      <c r="L390" s="137"/>
      <c r="M390" s="137"/>
    </row>
    <row r="391" spans="1:13" ht="15" hidden="1">
      <c r="A391" s="102" t="s">
        <v>580</v>
      </c>
      <c r="B391" s="139" t="s">
        <v>581</v>
      </c>
      <c r="C391" s="13"/>
      <c r="D391" s="15"/>
      <c r="E391" s="15"/>
      <c r="F391" s="13"/>
      <c r="G391" s="15"/>
      <c r="H391" s="15"/>
      <c r="I391" s="15"/>
      <c r="J391" s="2" t="e">
        <f>I391/C391*10000%</f>
        <v>#DIV/0!</v>
      </c>
      <c r="K391" s="23" t="e">
        <f t="shared" si="42"/>
        <v>#DIV/0!</v>
      </c>
      <c r="L391" s="137"/>
      <c r="M391" s="137"/>
    </row>
    <row r="392" spans="1:13" ht="15" hidden="1">
      <c r="A392" s="102" t="s">
        <v>243</v>
      </c>
      <c r="B392" s="139" t="s">
        <v>483</v>
      </c>
      <c r="C392" s="13"/>
      <c r="D392" s="15"/>
      <c r="E392" s="15"/>
      <c r="F392" s="13"/>
      <c r="G392" s="15"/>
      <c r="H392" s="15"/>
      <c r="I392" s="15"/>
      <c r="J392" s="2" t="e">
        <f t="shared" si="41"/>
        <v>#DIV/0!</v>
      </c>
      <c r="K392" s="23" t="e">
        <f t="shared" si="42"/>
        <v>#DIV/0!</v>
      </c>
      <c r="L392" s="137"/>
      <c r="M392" s="137"/>
    </row>
    <row r="393" spans="1:13" ht="15">
      <c r="A393" s="102" t="s">
        <v>484</v>
      </c>
      <c r="B393" s="139" t="s">
        <v>485</v>
      </c>
      <c r="C393" s="13">
        <v>23287.4</v>
      </c>
      <c r="D393" s="15"/>
      <c r="E393" s="15"/>
      <c r="F393" s="13">
        <v>15637.847</v>
      </c>
      <c r="G393" s="15"/>
      <c r="H393" s="15"/>
      <c r="I393" s="15">
        <v>15437.64002</v>
      </c>
      <c r="J393" s="2">
        <f t="shared" si="41"/>
        <v>66.29181454348704</v>
      </c>
      <c r="K393" s="23">
        <f t="shared" si="42"/>
        <v>98.71972797789876</v>
      </c>
      <c r="L393" s="137">
        <f>F393*100/C393</f>
        <v>67.15153688260604</v>
      </c>
      <c r="M393" s="137"/>
    </row>
    <row r="394" spans="1:13" ht="15">
      <c r="A394" s="102" t="s">
        <v>131</v>
      </c>
      <c r="B394" s="139" t="s">
        <v>132</v>
      </c>
      <c r="C394" s="13">
        <v>52531.74254</v>
      </c>
      <c r="D394" s="15"/>
      <c r="E394" s="15"/>
      <c r="F394" s="13">
        <v>35702.45854</v>
      </c>
      <c r="G394" s="15"/>
      <c r="H394" s="15"/>
      <c r="I394" s="15">
        <v>32358.38523</v>
      </c>
      <c r="J394" s="2">
        <f>I394/C394*10000%</f>
        <v>61.597776249970934</v>
      </c>
      <c r="K394" s="23">
        <f>I394/F394*10000%</f>
        <v>90.63349291126997</v>
      </c>
      <c r="L394" s="137">
        <f>F394*100/C394</f>
        <v>67.96359080000927</v>
      </c>
      <c r="M394" s="137"/>
    </row>
    <row r="395" spans="1:13" ht="15" hidden="1">
      <c r="A395" s="102"/>
      <c r="B395" s="65"/>
      <c r="C395" s="13"/>
      <c r="D395" s="15"/>
      <c r="E395" s="15"/>
      <c r="F395" s="13"/>
      <c r="G395" s="15"/>
      <c r="H395" s="15"/>
      <c r="I395" s="15"/>
      <c r="J395" s="2"/>
      <c r="K395" s="23"/>
      <c r="L395" s="137"/>
      <c r="M395" s="137"/>
    </row>
    <row r="396" spans="1:13" ht="15">
      <c r="A396" s="104" t="s">
        <v>244</v>
      </c>
      <c r="B396" s="62" t="s">
        <v>370</v>
      </c>
      <c r="C396" s="12">
        <f>SUM(C397:C402)</f>
        <v>1692723.5287100002</v>
      </c>
      <c r="D396" s="15"/>
      <c r="E396" s="15"/>
      <c r="F396" s="12">
        <f>SUM(F397:F402)</f>
        <v>1250010.5694300001</v>
      </c>
      <c r="G396" s="12"/>
      <c r="H396" s="12"/>
      <c r="I396" s="12">
        <f>SUM(I397:I402)</f>
        <v>1233584.66183</v>
      </c>
      <c r="J396" s="3">
        <f t="shared" si="41"/>
        <v>72.87573197320043</v>
      </c>
      <c r="K396" s="24">
        <f t="shared" si="42"/>
        <v>98.6859385031048</v>
      </c>
      <c r="L396" s="137"/>
      <c r="M396" s="137"/>
    </row>
    <row r="397" spans="1:13" ht="15">
      <c r="A397" s="102" t="s">
        <v>371</v>
      </c>
      <c r="B397" s="65" t="s">
        <v>372</v>
      </c>
      <c r="C397" s="13">
        <v>16682.8</v>
      </c>
      <c r="D397" s="15"/>
      <c r="E397" s="15"/>
      <c r="F397" s="13">
        <v>10018.7</v>
      </c>
      <c r="G397" s="15"/>
      <c r="H397" s="15"/>
      <c r="I397" s="15">
        <v>9593.84747</v>
      </c>
      <c r="J397" s="2">
        <f t="shared" si="41"/>
        <v>57.50741763972476</v>
      </c>
      <c r="K397" s="23">
        <f t="shared" si="42"/>
        <v>95.759404613373</v>
      </c>
      <c r="L397" s="137">
        <f aca="true" t="shared" si="44" ref="L397:L402">F397*100/C397</f>
        <v>60.05406766250271</v>
      </c>
      <c r="M397" s="137"/>
    </row>
    <row r="398" spans="1:13" ht="15">
      <c r="A398" s="102" t="s">
        <v>373</v>
      </c>
      <c r="B398" s="65" t="s">
        <v>374</v>
      </c>
      <c r="C398" s="13">
        <v>153670.3</v>
      </c>
      <c r="D398" s="15"/>
      <c r="E398" s="15"/>
      <c r="F398" s="13">
        <v>118652.748</v>
      </c>
      <c r="G398" s="15"/>
      <c r="H398" s="15"/>
      <c r="I398" s="15">
        <v>115722.97383</v>
      </c>
      <c r="J398" s="2">
        <f t="shared" si="41"/>
        <v>75.30601152597477</v>
      </c>
      <c r="K398" s="23">
        <f t="shared" si="42"/>
        <v>97.5307995647939</v>
      </c>
      <c r="L398" s="137">
        <f t="shared" si="44"/>
        <v>77.2125439984174</v>
      </c>
      <c r="M398" s="137"/>
    </row>
    <row r="399" spans="1:13" ht="15">
      <c r="A399" s="102" t="s">
        <v>55</v>
      </c>
      <c r="B399" s="65" t="s">
        <v>56</v>
      </c>
      <c r="C399" s="13">
        <v>1140806.04184</v>
      </c>
      <c r="D399" s="15"/>
      <c r="E399" s="15"/>
      <c r="F399" s="13">
        <v>881297.01344</v>
      </c>
      <c r="G399" s="15"/>
      <c r="H399" s="15"/>
      <c r="I399" s="15">
        <v>875023.13333</v>
      </c>
      <c r="J399" s="2">
        <f t="shared" si="41"/>
        <v>76.70218260053039</v>
      </c>
      <c r="K399" s="23">
        <f t="shared" si="42"/>
        <v>99.288108320541</v>
      </c>
      <c r="L399" s="137">
        <f t="shared" si="44"/>
        <v>77.25213411550317</v>
      </c>
      <c r="M399" s="137"/>
    </row>
    <row r="400" spans="1:13" ht="15">
      <c r="A400" s="102" t="s">
        <v>57</v>
      </c>
      <c r="B400" s="65" t="s">
        <v>487</v>
      </c>
      <c r="C400" s="13">
        <v>326157.78687</v>
      </c>
      <c r="D400" s="15"/>
      <c r="E400" s="15"/>
      <c r="F400" s="13">
        <v>195843.41299</v>
      </c>
      <c r="G400" s="15"/>
      <c r="H400" s="15"/>
      <c r="I400" s="15">
        <v>192152.19835</v>
      </c>
      <c r="J400" s="2">
        <f t="shared" si="41"/>
        <v>58.91387729663129</v>
      </c>
      <c r="K400" s="23">
        <f t="shared" si="42"/>
        <v>98.1152214498077</v>
      </c>
      <c r="L400" s="137">
        <f t="shared" si="44"/>
        <v>60.04560396041052</v>
      </c>
      <c r="M400" s="137"/>
    </row>
    <row r="401" spans="1:13" ht="15" hidden="1">
      <c r="A401" s="102" t="s">
        <v>81</v>
      </c>
      <c r="B401" s="65" t="s">
        <v>381</v>
      </c>
      <c r="C401" s="13"/>
      <c r="D401" s="15"/>
      <c r="E401" s="15"/>
      <c r="F401" s="13"/>
      <c r="G401" s="15"/>
      <c r="H401" s="15"/>
      <c r="I401" s="15"/>
      <c r="J401" s="2" t="e">
        <f t="shared" si="41"/>
        <v>#DIV/0!</v>
      </c>
      <c r="K401" s="23" t="e">
        <f t="shared" si="42"/>
        <v>#DIV/0!</v>
      </c>
      <c r="L401" s="137" t="e">
        <f t="shared" si="44"/>
        <v>#DIV/0!</v>
      </c>
      <c r="M401" s="137"/>
    </row>
    <row r="402" spans="1:13" ht="15">
      <c r="A402" s="102" t="s">
        <v>382</v>
      </c>
      <c r="B402" s="65" t="s">
        <v>383</v>
      </c>
      <c r="C402" s="13">
        <v>55406.6</v>
      </c>
      <c r="D402" s="15"/>
      <c r="E402" s="15"/>
      <c r="F402" s="13">
        <v>44198.695</v>
      </c>
      <c r="G402" s="15"/>
      <c r="H402" s="15"/>
      <c r="I402" s="15">
        <v>41092.50885</v>
      </c>
      <c r="J402" s="2">
        <f t="shared" si="41"/>
        <v>74.1653681149899</v>
      </c>
      <c r="K402" s="23">
        <f t="shared" si="42"/>
        <v>92.97222203053732</v>
      </c>
      <c r="L402" s="137">
        <f t="shared" si="44"/>
        <v>79.77153443813553</v>
      </c>
      <c r="M402" s="137"/>
    </row>
    <row r="403" spans="1:13" s="63" customFormat="1" ht="15">
      <c r="A403" s="104" t="s">
        <v>384</v>
      </c>
      <c r="B403" s="140" t="s">
        <v>486</v>
      </c>
      <c r="C403" s="12">
        <f>C404+C407+C405+C406</f>
        <v>77359.2</v>
      </c>
      <c r="D403" s="12">
        <f aca="true" t="shared" si="45" ref="D403:I403">D404+D407+D405+D406</f>
        <v>0</v>
      </c>
      <c r="E403" s="12">
        <f t="shared" si="45"/>
        <v>0</v>
      </c>
      <c r="F403" s="12">
        <f t="shared" si="45"/>
        <v>50067.316</v>
      </c>
      <c r="G403" s="12">
        <f t="shared" si="45"/>
        <v>0</v>
      </c>
      <c r="H403" s="12">
        <f t="shared" si="45"/>
        <v>0</v>
      </c>
      <c r="I403" s="12">
        <f t="shared" si="45"/>
        <v>43532.34461</v>
      </c>
      <c r="J403" s="3">
        <f>I403/C403*10000%</f>
        <v>56.27300257758612</v>
      </c>
      <c r="K403" s="59">
        <f t="shared" si="42"/>
        <v>86.94762988693063</v>
      </c>
      <c r="L403" s="137"/>
      <c r="M403" s="137"/>
    </row>
    <row r="404" spans="1:13" ht="15">
      <c r="A404" s="102" t="s">
        <v>133</v>
      </c>
      <c r="B404" s="139" t="s">
        <v>134</v>
      </c>
      <c r="C404" s="15">
        <v>10910.75</v>
      </c>
      <c r="D404" s="15"/>
      <c r="E404" s="15"/>
      <c r="F404" s="15">
        <v>8916</v>
      </c>
      <c r="G404" s="15"/>
      <c r="H404" s="15"/>
      <c r="I404" s="15">
        <v>8849.6</v>
      </c>
      <c r="J404" s="2">
        <f aca="true" t="shared" si="46" ref="J404:J411">I404/C404*10000%</f>
        <v>81.10899800655316</v>
      </c>
      <c r="K404" s="23">
        <f t="shared" si="42"/>
        <v>99.25527142216241</v>
      </c>
      <c r="L404" s="137">
        <f>F404*100/C404</f>
        <v>81.7175721192402</v>
      </c>
      <c r="M404" s="137"/>
    </row>
    <row r="405" spans="1:13" ht="15">
      <c r="A405" s="102" t="s">
        <v>60</v>
      </c>
      <c r="B405" s="139" t="s">
        <v>135</v>
      </c>
      <c r="C405" s="13">
        <v>8332.15</v>
      </c>
      <c r="D405" s="15"/>
      <c r="E405" s="15"/>
      <c r="F405" s="13">
        <v>7862.296</v>
      </c>
      <c r="G405" s="13"/>
      <c r="H405" s="13"/>
      <c r="I405" s="13">
        <v>1852.256</v>
      </c>
      <c r="J405" s="2">
        <f t="shared" si="46"/>
        <v>22.230228692474334</v>
      </c>
      <c r="K405" s="23">
        <f t="shared" si="42"/>
        <v>23.558716181634473</v>
      </c>
      <c r="L405" s="137">
        <f>F405*100/C405</f>
        <v>94.36095125507822</v>
      </c>
      <c r="M405" s="137"/>
    </row>
    <row r="406" spans="1:13" ht="15">
      <c r="A406" s="102" t="s">
        <v>136</v>
      </c>
      <c r="B406" s="139" t="s">
        <v>137</v>
      </c>
      <c r="C406" s="13">
        <v>48289</v>
      </c>
      <c r="D406" s="15"/>
      <c r="E406" s="15"/>
      <c r="F406" s="13">
        <v>26236.9</v>
      </c>
      <c r="G406" s="13"/>
      <c r="H406" s="13"/>
      <c r="I406" s="13">
        <v>25835.74928</v>
      </c>
      <c r="J406" s="2">
        <f>I406/C406*10000%</f>
        <v>53.502348940752555</v>
      </c>
      <c r="K406" s="23">
        <f>I406/F406*10000%</f>
        <v>98.47104375898067</v>
      </c>
      <c r="L406" s="137">
        <f>F406*100/C406</f>
        <v>54.33307792664996</v>
      </c>
      <c r="M406" s="137"/>
    </row>
    <row r="407" spans="1:13" ht="15">
      <c r="A407" s="102" t="s">
        <v>156</v>
      </c>
      <c r="B407" s="139" t="s">
        <v>138</v>
      </c>
      <c r="C407" s="13">
        <v>9827.3</v>
      </c>
      <c r="D407" s="15"/>
      <c r="E407" s="15"/>
      <c r="F407" s="13">
        <v>7052.12</v>
      </c>
      <c r="G407" s="13"/>
      <c r="H407" s="13"/>
      <c r="I407" s="13">
        <v>6994.73933</v>
      </c>
      <c r="J407" s="2">
        <f t="shared" si="46"/>
        <v>71.17661341365381</v>
      </c>
      <c r="K407" s="23">
        <f t="shared" si="42"/>
        <v>99.18633446396261</v>
      </c>
      <c r="L407" s="137">
        <f>F407*100/C407</f>
        <v>71.76050390239436</v>
      </c>
      <c r="M407" s="137"/>
    </row>
    <row r="408" spans="1:13" ht="15" hidden="1">
      <c r="A408" s="102"/>
      <c r="B408" s="65"/>
      <c r="C408" s="15"/>
      <c r="D408" s="15"/>
      <c r="E408" s="15"/>
      <c r="F408" s="12"/>
      <c r="G408" s="12"/>
      <c r="H408" s="12"/>
      <c r="I408" s="12"/>
      <c r="J408" s="2" t="e">
        <f t="shared" si="46"/>
        <v>#DIV/0!</v>
      </c>
      <c r="K408" s="23" t="e">
        <f>I408/F408*10000%</f>
        <v>#DIV/0!</v>
      </c>
      <c r="L408" s="137"/>
      <c r="M408" s="137"/>
    </row>
    <row r="409" spans="1:13" ht="15" hidden="1">
      <c r="A409" s="102"/>
      <c r="B409" s="65"/>
      <c r="C409" s="15"/>
      <c r="D409" s="15"/>
      <c r="E409" s="15"/>
      <c r="F409" s="12"/>
      <c r="G409" s="12"/>
      <c r="H409" s="12"/>
      <c r="I409" s="12"/>
      <c r="J409" s="2" t="e">
        <f t="shared" si="46"/>
        <v>#DIV/0!</v>
      </c>
      <c r="K409" s="23" t="e">
        <f>I409/F409*10000%</f>
        <v>#DIV/0!</v>
      </c>
      <c r="L409" s="137"/>
      <c r="M409" s="137"/>
    </row>
    <row r="410" spans="1:13" ht="15" hidden="1">
      <c r="A410" s="102"/>
      <c r="B410" s="65"/>
      <c r="C410" s="15"/>
      <c r="D410" s="15"/>
      <c r="E410" s="15"/>
      <c r="F410" s="12"/>
      <c r="G410" s="12"/>
      <c r="H410" s="12"/>
      <c r="I410" s="12"/>
      <c r="J410" s="2" t="e">
        <f t="shared" si="46"/>
        <v>#DIV/0!</v>
      </c>
      <c r="K410" s="23" t="e">
        <f>I410/F410*10000%</f>
        <v>#DIV/0!</v>
      </c>
      <c r="L410" s="137"/>
      <c r="M410" s="137"/>
    </row>
    <row r="411" spans="1:13" ht="15" hidden="1">
      <c r="A411" s="102"/>
      <c r="B411" s="65"/>
      <c r="C411" s="15"/>
      <c r="D411" s="15"/>
      <c r="E411" s="15"/>
      <c r="F411" s="15"/>
      <c r="G411" s="12"/>
      <c r="H411" s="12"/>
      <c r="I411" s="15"/>
      <c r="J411" s="2" t="e">
        <f t="shared" si="46"/>
        <v>#DIV/0!</v>
      </c>
      <c r="K411" s="23" t="e">
        <f>I411/F411*10000%</f>
        <v>#DIV/0!</v>
      </c>
      <c r="L411" s="137"/>
      <c r="M411" s="137"/>
    </row>
    <row r="412" spans="1:13" ht="15" hidden="1">
      <c r="A412" s="102"/>
      <c r="B412" s="65"/>
      <c r="C412" s="15"/>
      <c r="D412" s="15"/>
      <c r="E412" s="15"/>
      <c r="F412" s="12"/>
      <c r="G412" s="12"/>
      <c r="H412" s="12"/>
      <c r="I412" s="12"/>
      <c r="J412" s="2" t="e">
        <f t="shared" si="41"/>
        <v>#DIV/0!</v>
      </c>
      <c r="K412" s="23" t="e">
        <f t="shared" si="42"/>
        <v>#DIV/0!</v>
      </c>
      <c r="L412" s="137"/>
      <c r="M412" s="137"/>
    </row>
    <row r="413" spans="1:13" ht="15" hidden="1">
      <c r="A413" s="102"/>
      <c r="B413" s="65"/>
      <c r="C413" s="15"/>
      <c r="D413" s="15"/>
      <c r="E413" s="15"/>
      <c r="F413" s="12"/>
      <c r="G413" s="12"/>
      <c r="H413" s="12"/>
      <c r="I413" s="12"/>
      <c r="J413" s="2" t="e">
        <f t="shared" si="41"/>
        <v>#DIV/0!</v>
      </c>
      <c r="K413" s="23" t="e">
        <f t="shared" si="42"/>
        <v>#DIV/0!</v>
      </c>
      <c r="L413" s="137"/>
      <c r="M413" s="137"/>
    </row>
    <row r="414" spans="1:13" ht="15" hidden="1">
      <c r="A414" s="102"/>
      <c r="B414" s="65"/>
      <c r="C414" s="15"/>
      <c r="D414" s="15"/>
      <c r="E414" s="15"/>
      <c r="F414" s="12"/>
      <c r="G414" s="12"/>
      <c r="H414" s="12"/>
      <c r="I414" s="12"/>
      <c r="J414" s="2" t="e">
        <f t="shared" si="41"/>
        <v>#DIV/0!</v>
      </c>
      <c r="K414" s="23" t="e">
        <f t="shared" si="42"/>
        <v>#DIV/0!</v>
      </c>
      <c r="L414" s="137"/>
      <c r="M414" s="137"/>
    </row>
    <row r="415" spans="1:13" s="63" customFormat="1" ht="15">
      <c r="A415" s="104" t="s">
        <v>139</v>
      </c>
      <c r="B415" s="140" t="s">
        <v>30</v>
      </c>
      <c r="C415" s="12">
        <f aca="true" t="shared" si="47" ref="C415:I415">C416+C419+C417+C418</f>
        <v>297550</v>
      </c>
      <c r="D415" s="12">
        <f t="shared" si="47"/>
        <v>0</v>
      </c>
      <c r="E415" s="12">
        <f t="shared" si="47"/>
        <v>0</v>
      </c>
      <c r="F415" s="12">
        <f t="shared" si="47"/>
        <v>186142.4</v>
      </c>
      <c r="G415" s="12">
        <f t="shared" si="47"/>
        <v>0</v>
      </c>
      <c r="H415" s="12">
        <f t="shared" si="47"/>
        <v>0</v>
      </c>
      <c r="I415" s="12">
        <f t="shared" si="47"/>
        <v>186116.97429</v>
      </c>
      <c r="J415" s="3">
        <f>I415/C415*10000%</f>
        <v>62.5498149185011</v>
      </c>
      <c r="K415" s="59">
        <f>I415/F415*10000%</f>
        <v>99.98634072086747</v>
      </c>
      <c r="L415" s="137"/>
      <c r="M415" s="137"/>
    </row>
    <row r="416" spans="1:13" ht="15">
      <c r="A416" s="102" t="s">
        <v>140</v>
      </c>
      <c r="B416" s="139" t="s">
        <v>141</v>
      </c>
      <c r="C416" s="15">
        <v>297550</v>
      </c>
      <c r="D416" s="15"/>
      <c r="E416" s="15"/>
      <c r="F416" s="15">
        <v>186142.4</v>
      </c>
      <c r="G416" s="15"/>
      <c r="H416" s="15"/>
      <c r="I416" s="15">
        <v>186116.97429</v>
      </c>
      <c r="J416" s="2">
        <f>I416/C416*10000%</f>
        <v>62.5498149185011</v>
      </c>
      <c r="K416" s="23">
        <f>I416/F416*10000%</f>
        <v>99.98634072086747</v>
      </c>
      <c r="L416" s="137">
        <f>F416*100/C416</f>
        <v>62.55835993950596</v>
      </c>
      <c r="M416" s="137"/>
    </row>
    <row r="417" spans="1:13" ht="15" hidden="1">
      <c r="A417" s="102"/>
      <c r="B417" s="139"/>
      <c r="C417" s="13"/>
      <c r="D417" s="15"/>
      <c r="E417" s="15"/>
      <c r="F417" s="13"/>
      <c r="G417" s="13"/>
      <c r="H417" s="13"/>
      <c r="I417" s="13"/>
      <c r="J417" s="2"/>
      <c r="K417" s="23"/>
      <c r="L417" s="137"/>
      <c r="M417" s="137"/>
    </row>
    <row r="418" spans="1:13" ht="15" hidden="1">
      <c r="A418" s="102"/>
      <c r="B418" s="139"/>
      <c r="C418" s="13"/>
      <c r="D418" s="15"/>
      <c r="E418" s="15"/>
      <c r="F418" s="13"/>
      <c r="G418" s="13"/>
      <c r="H418" s="13"/>
      <c r="I418" s="13"/>
      <c r="J418" s="2"/>
      <c r="K418" s="23"/>
      <c r="L418" s="137"/>
      <c r="M418" s="137"/>
    </row>
    <row r="419" spans="1:13" ht="15" hidden="1">
      <c r="A419" s="102"/>
      <c r="B419" s="139"/>
      <c r="C419" s="13"/>
      <c r="D419" s="15"/>
      <c r="E419" s="15"/>
      <c r="F419" s="13"/>
      <c r="G419" s="13"/>
      <c r="H419" s="13"/>
      <c r="I419" s="13"/>
      <c r="J419" s="2"/>
      <c r="K419" s="23"/>
      <c r="L419" s="137"/>
      <c r="M419" s="137"/>
    </row>
    <row r="420" spans="1:13" ht="15">
      <c r="A420" s="104" t="s">
        <v>691</v>
      </c>
      <c r="B420" s="141" t="s">
        <v>22</v>
      </c>
      <c r="C420" s="12">
        <f aca="true" t="shared" si="48" ref="C420:I420">C314+C334+C349+C361+C371+C381+C388+C396+C403+C415</f>
        <v>10972796.06394</v>
      </c>
      <c r="D420" s="12">
        <f t="shared" si="48"/>
        <v>0</v>
      </c>
      <c r="E420" s="12">
        <f t="shared" si="48"/>
        <v>0</v>
      </c>
      <c r="F420" s="12">
        <f t="shared" si="48"/>
        <v>8055644.39289</v>
      </c>
      <c r="G420" s="12">
        <f t="shared" si="48"/>
        <v>0</v>
      </c>
      <c r="H420" s="12">
        <f t="shared" si="48"/>
        <v>0</v>
      </c>
      <c r="I420" s="12">
        <f t="shared" si="48"/>
        <v>6909613.947480001</v>
      </c>
      <c r="J420" s="3">
        <f t="shared" si="41"/>
        <v>62.97040341601835</v>
      </c>
      <c r="K420" s="24">
        <f t="shared" si="42"/>
        <v>85.77357205065435</v>
      </c>
      <c r="L420" s="137"/>
      <c r="M420" s="137"/>
    </row>
    <row r="421" spans="1:12" ht="15">
      <c r="A421" s="142" t="s">
        <v>692</v>
      </c>
      <c r="B421" s="143" t="s">
        <v>232</v>
      </c>
      <c r="C421" s="15"/>
      <c r="D421" s="15"/>
      <c r="E421" s="15"/>
      <c r="F421" s="15"/>
      <c r="G421" s="15"/>
      <c r="H421" s="15"/>
      <c r="I421" s="15"/>
      <c r="J421" s="2"/>
      <c r="K421" s="23"/>
      <c r="L421" s="137"/>
    </row>
    <row r="422" spans="1:12" ht="15">
      <c r="A422" s="144" t="s">
        <v>693</v>
      </c>
      <c r="B422" s="141" t="s">
        <v>23</v>
      </c>
      <c r="C422" s="12">
        <f>C420</f>
        <v>10972796.06394</v>
      </c>
      <c r="D422" s="12"/>
      <c r="E422" s="12"/>
      <c r="F422" s="12">
        <f>F420</f>
        <v>8055644.39289</v>
      </c>
      <c r="G422" s="12"/>
      <c r="H422" s="12"/>
      <c r="I422" s="12">
        <f>I420</f>
        <v>6909613.947480001</v>
      </c>
      <c r="J422" s="3">
        <f t="shared" si="41"/>
        <v>62.97040341601835</v>
      </c>
      <c r="K422" s="24">
        <f t="shared" si="42"/>
        <v>85.77357205065435</v>
      </c>
      <c r="L422" s="137"/>
    </row>
    <row r="423" spans="1:11" ht="25.5">
      <c r="A423" s="105" t="s">
        <v>21</v>
      </c>
      <c r="B423" s="106" t="s">
        <v>90</v>
      </c>
      <c r="C423" s="12">
        <f>C312-C422</f>
        <v>-511466</v>
      </c>
      <c r="D423" s="12"/>
      <c r="E423" s="12"/>
      <c r="F423" s="19">
        <f>F312-F422</f>
        <v>-359465.10000000056</v>
      </c>
      <c r="G423" s="12"/>
      <c r="H423" s="12"/>
      <c r="I423" s="12">
        <f>I312-I422</f>
        <v>113285.28285999969</v>
      </c>
      <c r="J423" s="8"/>
      <c r="K423" s="67"/>
    </row>
    <row r="424" spans="1:11" ht="15">
      <c r="A424" s="107"/>
      <c r="B424" s="108" t="s">
        <v>492</v>
      </c>
      <c r="C424" s="109"/>
      <c r="D424" s="110"/>
      <c r="E424" s="110"/>
      <c r="F424" s="14"/>
      <c r="G424" s="14"/>
      <c r="H424" s="14"/>
      <c r="I424" s="14"/>
      <c r="J424" s="20"/>
      <c r="K424" s="111"/>
    </row>
    <row r="425" spans="1:11" ht="45" customHeight="1">
      <c r="A425" s="112"/>
      <c r="B425" s="113" t="s">
        <v>99</v>
      </c>
      <c r="C425" s="114">
        <f>C426+C439+C446+C432</f>
        <v>511465.99999999884</v>
      </c>
      <c r="D425" s="114">
        <f>D426+D439+D446+D432</f>
        <v>-10754783.89104</v>
      </c>
      <c r="E425" s="114">
        <f>E426+E439+E446+E432</f>
        <v>-10754783.89104</v>
      </c>
      <c r="F425" s="114">
        <f>F426+F439+F446+F432</f>
        <v>359465.1000000007</v>
      </c>
      <c r="G425" s="114"/>
      <c r="H425" s="114"/>
      <c r="I425" s="114">
        <f>I426+I439+I446+I432</f>
        <v>-113285.28285999954</v>
      </c>
      <c r="J425" s="21"/>
      <c r="K425" s="115"/>
    </row>
    <row r="426" spans="1:11" ht="15.75" customHeight="1">
      <c r="A426" s="104" t="s">
        <v>54</v>
      </c>
      <c r="B426" s="62" t="s">
        <v>715</v>
      </c>
      <c r="C426" s="12">
        <f>C427+C429</f>
        <v>730000</v>
      </c>
      <c r="D426" s="116"/>
      <c r="E426" s="116"/>
      <c r="F426" s="12">
        <f>F427+F429</f>
        <v>558343.656</v>
      </c>
      <c r="G426" s="103"/>
      <c r="H426" s="103"/>
      <c r="I426" s="12">
        <f>I427+I429</f>
        <v>160000</v>
      </c>
      <c r="J426" s="9"/>
      <c r="K426" s="117"/>
    </row>
    <row r="427" spans="1:11" ht="25.5">
      <c r="A427" s="102" t="s">
        <v>312</v>
      </c>
      <c r="B427" s="83" t="s">
        <v>456</v>
      </c>
      <c r="C427" s="13">
        <f>C428</f>
        <v>1030000</v>
      </c>
      <c r="D427" s="13"/>
      <c r="E427" s="13"/>
      <c r="F427" s="13">
        <f>F428</f>
        <v>858343.656</v>
      </c>
      <c r="G427" s="136"/>
      <c r="H427" s="136"/>
      <c r="I427" s="13">
        <f>I428</f>
        <v>460000</v>
      </c>
      <c r="J427" s="8"/>
      <c r="K427" s="118"/>
    </row>
    <row r="428" spans="1:11" ht="26.25" customHeight="1">
      <c r="A428" s="102" t="s">
        <v>214</v>
      </c>
      <c r="B428" s="65" t="s">
        <v>459</v>
      </c>
      <c r="C428" s="15">
        <v>1030000</v>
      </c>
      <c r="D428" s="15">
        <v>926174.3</v>
      </c>
      <c r="E428" s="15">
        <v>926174.3</v>
      </c>
      <c r="F428" s="15">
        <v>858343.656</v>
      </c>
      <c r="G428" s="12"/>
      <c r="H428" s="12"/>
      <c r="I428" s="13">
        <v>460000</v>
      </c>
      <c r="J428" s="8"/>
      <c r="K428" s="118"/>
    </row>
    <row r="429" spans="1:11" ht="25.5">
      <c r="A429" s="102" t="s">
        <v>313</v>
      </c>
      <c r="B429" s="83" t="s">
        <v>460</v>
      </c>
      <c r="C429" s="13">
        <f>C431</f>
        <v>-300000</v>
      </c>
      <c r="D429" s="13"/>
      <c r="E429" s="13"/>
      <c r="F429" s="13">
        <f>F431</f>
        <v>-300000</v>
      </c>
      <c r="G429" s="13">
        <f>G431</f>
        <v>0</v>
      </c>
      <c r="H429" s="13">
        <f>H431</f>
        <v>0</v>
      </c>
      <c r="I429" s="13">
        <f>I431</f>
        <v>-300000</v>
      </c>
      <c r="J429" s="8"/>
      <c r="K429" s="118"/>
    </row>
    <row r="430" spans="1:11" ht="25.5" hidden="1">
      <c r="A430" s="102" t="s">
        <v>33</v>
      </c>
      <c r="B430" s="65" t="s">
        <v>36</v>
      </c>
      <c r="C430" s="13">
        <f>C431</f>
        <v>-300000</v>
      </c>
      <c r="D430" s="15"/>
      <c r="E430" s="15"/>
      <c r="F430" s="13">
        <f>F431</f>
        <v>-300000</v>
      </c>
      <c r="G430" s="103"/>
      <c r="H430" s="103"/>
      <c r="I430" s="15">
        <f>I431</f>
        <v>-300000</v>
      </c>
      <c r="J430" s="8"/>
      <c r="K430" s="118"/>
    </row>
    <row r="431" spans="1:11" ht="25.5">
      <c r="A431" s="102" t="s">
        <v>215</v>
      </c>
      <c r="B431" s="65" t="s">
        <v>461</v>
      </c>
      <c r="C431" s="15">
        <v>-300000</v>
      </c>
      <c r="D431" s="15">
        <v>-550000</v>
      </c>
      <c r="E431" s="15">
        <v>-550000</v>
      </c>
      <c r="F431" s="15">
        <v>-300000</v>
      </c>
      <c r="G431" s="103"/>
      <c r="H431" s="103"/>
      <c r="I431" s="15">
        <v>-300000</v>
      </c>
      <c r="J431" s="8"/>
      <c r="K431" s="118"/>
    </row>
    <row r="432" spans="1:11" s="63" customFormat="1" ht="25.5">
      <c r="A432" s="119" t="s">
        <v>644</v>
      </c>
      <c r="B432" s="90" t="s">
        <v>645</v>
      </c>
      <c r="C432" s="16">
        <f>C433+C436</f>
        <v>-260284</v>
      </c>
      <c r="D432" s="16">
        <f>D433+D436</f>
        <v>757394.8</v>
      </c>
      <c r="E432" s="16">
        <f>E433+E436</f>
        <v>757394.8</v>
      </c>
      <c r="F432" s="16">
        <f>F433+F436</f>
        <v>-240284</v>
      </c>
      <c r="G432" s="120"/>
      <c r="H432" s="120"/>
      <c r="I432" s="16">
        <f>I433+I436</f>
        <v>-165310.60488</v>
      </c>
      <c r="J432" s="88"/>
      <c r="K432" s="121"/>
    </row>
    <row r="433" spans="1:11" ht="25.5">
      <c r="A433" s="102" t="s">
        <v>177</v>
      </c>
      <c r="B433" s="83" t="s">
        <v>646</v>
      </c>
      <c r="C433" s="15">
        <f>C434+C435</f>
        <v>600000</v>
      </c>
      <c r="D433" s="15">
        <f>D434+D435</f>
        <v>757394.8</v>
      </c>
      <c r="E433" s="15">
        <f>E434+E435</f>
        <v>757394.8</v>
      </c>
      <c r="F433" s="15">
        <f>F434+F435</f>
        <v>570000</v>
      </c>
      <c r="G433" s="103"/>
      <c r="H433" s="103"/>
      <c r="I433" s="15">
        <f>I434</f>
        <v>400000</v>
      </c>
      <c r="J433" s="8"/>
      <c r="K433" s="118"/>
    </row>
    <row r="434" spans="1:11" ht="25.5">
      <c r="A434" s="102" t="s">
        <v>406</v>
      </c>
      <c r="B434" s="83" t="s">
        <v>649</v>
      </c>
      <c r="C434" s="15">
        <v>400000</v>
      </c>
      <c r="D434" s="15">
        <v>757394.8</v>
      </c>
      <c r="E434" s="15">
        <v>757394.8</v>
      </c>
      <c r="F434" s="15">
        <v>400000</v>
      </c>
      <c r="G434" s="103"/>
      <c r="H434" s="103"/>
      <c r="I434" s="15">
        <v>400000</v>
      </c>
      <c r="J434" s="8"/>
      <c r="K434" s="118"/>
    </row>
    <row r="435" spans="1:11" ht="25.5">
      <c r="A435" s="102" t="s">
        <v>333</v>
      </c>
      <c r="B435" s="83" t="s">
        <v>649</v>
      </c>
      <c r="C435" s="15">
        <v>200000</v>
      </c>
      <c r="D435" s="15"/>
      <c r="E435" s="15"/>
      <c r="F435" s="15">
        <v>170000</v>
      </c>
      <c r="G435" s="103"/>
      <c r="H435" s="103"/>
      <c r="I435" s="15">
        <v>0</v>
      </c>
      <c r="J435" s="8"/>
      <c r="K435" s="118"/>
    </row>
    <row r="436" spans="1:11" ht="25.5">
      <c r="A436" s="102" t="s">
        <v>178</v>
      </c>
      <c r="B436" s="83" t="s">
        <v>650</v>
      </c>
      <c r="C436" s="15">
        <v>-860284</v>
      </c>
      <c r="D436" s="15"/>
      <c r="E436" s="15"/>
      <c r="F436" s="15">
        <f>SUM(F437:F438)</f>
        <v>-810284</v>
      </c>
      <c r="G436" s="103"/>
      <c r="H436" s="103"/>
      <c r="I436" s="15">
        <f>SUM(I437:I438)</f>
        <v>-565310.60488</v>
      </c>
      <c r="J436" s="8"/>
      <c r="K436" s="118"/>
    </row>
    <row r="437" spans="1:11" ht="25.5">
      <c r="A437" s="102" t="s">
        <v>408</v>
      </c>
      <c r="B437" s="83" t="s">
        <v>651</v>
      </c>
      <c r="C437" s="15">
        <v>-400000</v>
      </c>
      <c r="D437" s="15"/>
      <c r="E437" s="15"/>
      <c r="F437" s="15">
        <v>-400000</v>
      </c>
      <c r="G437" s="103"/>
      <c r="H437" s="103"/>
      <c r="I437" s="15">
        <v>-400000</v>
      </c>
      <c r="J437" s="8"/>
      <c r="K437" s="118"/>
    </row>
    <row r="438" spans="1:11" ht="25.5">
      <c r="A438" s="102" t="s">
        <v>407</v>
      </c>
      <c r="B438" s="83" t="s">
        <v>651</v>
      </c>
      <c r="C438" s="15">
        <v>-460264</v>
      </c>
      <c r="D438" s="15">
        <v>-41356</v>
      </c>
      <c r="E438" s="15">
        <v>-41356</v>
      </c>
      <c r="F438" s="15">
        <v>-410284</v>
      </c>
      <c r="G438" s="103"/>
      <c r="H438" s="103"/>
      <c r="I438" s="15">
        <v>-165310.60488</v>
      </c>
      <c r="J438" s="8"/>
      <c r="K438" s="118"/>
    </row>
    <row r="439" spans="1:11" ht="13.5" customHeight="1">
      <c r="A439" s="104" t="s">
        <v>462</v>
      </c>
      <c r="B439" s="62" t="s">
        <v>464</v>
      </c>
      <c r="C439" s="12">
        <f>C440+C443</f>
        <v>40716.29999999888</v>
      </c>
      <c r="D439" s="12">
        <f>D440+D443</f>
        <v>-11512178.69104</v>
      </c>
      <c r="E439" s="12">
        <f>E440+E443</f>
        <v>-11512178.69104</v>
      </c>
      <c r="F439" s="12">
        <f>F440+F443</f>
        <v>40716.300000000745</v>
      </c>
      <c r="G439" s="12"/>
      <c r="H439" s="12"/>
      <c r="I439" s="12">
        <f>I440+I443</f>
        <v>-108663.82197999954</v>
      </c>
      <c r="J439" s="9"/>
      <c r="K439" s="117"/>
    </row>
    <row r="440" spans="1:11" ht="25.5">
      <c r="A440" s="102" t="s">
        <v>314</v>
      </c>
      <c r="B440" s="83" t="s">
        <v>38</v>
      </c>
      <c r="C440" s="13">
        <f>C442</f>
        <v>-12092363.76394</v>
      </c>
      <c r="D440" s="13">
        <f aca="true" t="shared" si="49" ref="D440:I440">D442</f>
        <v>-11512178.69104</v>
      </c>
      <c r="E440" s="13">
        <f t="shared" si="49"/>
        <v>-11512178.69104</v>
      </c>
      <c r="F440" s="13">
        <f t="shared" si="49"/>
        <v>-9125212.09289</v>
      </c>
      <c r="G440" s="13">
        <f>G442</f>
        <v>0</v>
      </c>
      <c r="H440" s="13">
        <f t="shared" si="49"/>
        <v>0</v>
      </c>
      <c r="I440" s="13">
        <f t="shared" si="49"/>
        <v>-7783588.37434</v>
      </c>
      <c r="J440" s="9"/>
      <c r="K440" s="117"/>
    </row>
    <row r="441" spans="1:11" ht="15" hidden="1">
      <c r="A441" s="102" t="s">
        <v>152</v>
      </c>
      <c r="B441" s="83" t="s">
        <v>153</v>
      </c>
      <c r="C441" s="15">
        <v>-25000</v>
      </c>
      <c r="D441" s="12"/>
      <c r="E441" s="12"/>
      <c r="F441" s="15">
        <v>-25000</v>
      </c>
      <c r="G441" s="12"/>
      <c r="H441" s="12"/>
      <c r="I441" s="15">
        <v>0</v>
      </c>
      <c r="J441" s="9"/>
      <c r="K441" s="117"/>
    </row>
    <row r="442" spans="1:11" ht="25.5">
      <c r="A442" s="102" t="s">
        <v>315</v>
      </c>
      <c r="B442" s="65" t="s">
        <v>37</v>
      </c>
      <c r="C442" s="15">
        <v>-12092363.76394</v>
      </c>
      <c r="D442" s="15">
        <v>-11512178.69104</v>
      </c>
      <c r="E442" s="15">
        <v>-11512178.69104</v>
      </c>
      <c r="F442" s="15">
        <v>-9125212.09289</v>
      </c>
      <c r="G442" s="12"/>
      <c r="H442" s="12"/>
      <c r="I442" s="15">
        <v>-7783588.37434</v>
      </c>
      <c r="J442" s="9"/>
      <c r="K442" s="117"/>
    </row>
    <row r="443" spans="1:11" ht="25.5">
      <c r="A443" s="102" t="s">
        <v>316</v>
      </c>
      <c r="B443" s="83" t="s">
        <v>465</v>
      </c>
      <c r="C443" s="13">
        <f aca="true" t="shared" si="50" ref="C443:I443">C444</f>
        <v>12133080.06394</v>
      </c>
      <c r="D443" s="13">
        <f t="shared" si="50"/>
        <v>0</v>
      </c>
      <c r="E443" s="13">
        <f t="shared" si="50"/>
        <v>0</v>
      </c>
      <c r="F443" s="13">
        <f t="shared" si="50"/>
        <v>9165928.39289</v>
      </c>
      <c r="G443" s="13">
        <f t="shared" si="50"/>
        <v>0</v>
      </c>
      <c r="H443" s="13">
        <f t="shared" si="50"/>
        <v>0</v>
      </c>
      <c r="I443" s="13">
        <f t="shared" si="50"/>
        <v>7674924.55236</v>
      </c>
      <c r="J443" s="9"/>
      <c r="K443" s="117"/>
    </row>
    <row r="444" spans="1:11" ht="14.25" customHeight="1" hidden="1">
      <c r="A444" s="102" t="s">
        <v>466</v>
      </c>
      <c r="B444" s="65" t="s">
        <v>94</v>
      </c>
      <c r="C444" s="15">
        <f>C445</f>
        <v>12133080.06394</v>
      </c>
      <c r="D444" s="15"/>
      <c r="E444" s="15"/>
      <c r="F444" s="15">
        <f>F445</f>
        <v>9165928.39289</v>
      </c>
      <c r="G444" s="15"/>
      <c r="H444" s="15"/>
      <c r="I444" s="15">
        <f>I445</f>
        <v>7674924.55236</v>
      </c>
      <c r="J444" s="8"/>
      <c r="K444" s="118"/>
    </row>
    <row r="445" spans="1:11" ht="25.5">
      <c r="A445" s="102" t="s">
        <v>317</v>
      </c>
      <c r="B445" s="65" t="s">
        <v>467</v>
      </c>
      <c r="C445" s="15">
        <v>12133080.06394</v>
      </c>
      <c r="D445" s="15">
        <v>11988553.59104</v>
      </c>
      <c r="E445" s="15">
        <v>11988553.59104</v>
      </c>
      <c r="F445" s="15">
        <v>9165928.39289</v>
      </c>
      <c r="G445" s="15"/>
      <c r="H445" s="15"/>
      <c r="I445" s="15">
        <v>7674924.55236</v>
      </c>
      <c r="J445" s="8"/>
      <c r="K445" s="118"/>
    </row>
    <row r="446" spans="1:11" ht="15" customHeight="1">
      <c r="A446" s="104" t="s">
        <v>468</v>
      </c>
      <c r="B446" s="62" t="s">
        <v>40</v>
      </c>
      <c r="C446" s="12">
        <f>C447+C449</f>
        <v>1033.7</v>
      </c>
      <c r="D446" s="15"/>
      <c r="E446" s="15"/>
      <c r="F446" s="12">
        <f>F447+F449</f>
        <v>689.144</v>
      </c>
      <c r="G446" s="15"/>
      <c r="H446" s="15"/>
      <c r="I446" s="12">
        <f>I447+I449</f>
        <v>689.144</v>
      </c>
      <c r="J446" s="8"/>
      <c r="K446" s="118"/>
    </row>
    <row r="447" spans="1:11" ht="25.5">
      <c r="A447" s="102" t="s">
        <v>318</v>
      </c>
      <c r="B447" s="83" t="s">
        <v>97</v>
      </c>
      <c r="C447" s="13">
        <f aca="true" t="shared" si="51" ref="C447:I447">SUM(C448)</f>
        <v>0</v>
      </c>
      <c r="D447" s="13">
        <f t="shared" si="51"/>
        <v>26000</v>
      </c>
      <c r="E447" s="13">
        <f t="shared" si="51"/>
        <v>26000</v>
      </c>
      <c r="F447" s="13">
        <f t="shared" si="51"/>
        <v>0</v>
      </c>
      <c r="G447" s="13">
        <f t="shared" si="51"/>
        <v>0</v>
      </c>
      <c r="H447" s="13">
        <f t="shared" si="51"/>
        <v>0</v>
      </c>
      <c r="I447" s="13">
        <f t="shared" si="51"/>
        <v>0</v>
      </c>
      <c r="J447" s="9"/>
      <c r="K447" s="117"/>
    </row>
    <row r="448" spans="1:11" ht="27.75" customHeight="1">
      <c r="A448" s="102" t="s">
        <v>319</v>
      </c>
      <c r="B448" s="65" t="s">
        <v>469</v>
      </c>
      <c r="C448" s="15">
        <v>0</v>
      </c>
      <c r="D448" s="15">
        <v>26000</v>
      </c>
      <c r="E448" s="15">
        <v>26000</v>
      </c>
      <c r="F448" s="15">
        <v>0</v>
      </c>
      <c r="G448" s="15"/>
      <c r="H448" s="15"/>
      <c r="I448" s="15">
        <v>0</v>
      </c>
      <c r="J448" s="8"/>
      <c r="K448" s="118"/>
    </row>
    <row r="449" spans="1:11" ht="25.5">
      <c r="A449" s="122" t="s">
        <v>320</v>
      </c>
      <c r="B449" s="83" t="s">
        <v>470</v>
      </c>
      <c r="C449" s="13">
        <f>C452</f>
        <v>1033.7</v>
      </c>
      <c r="D449" s="13">
        <f aca="true" t="shared" si="52" ref="D449:I449">D452</f>
        <v>1033.7</v>
      </c>
      <c r="E449" s="13">
        <f t="shared" si="52"/>
        <v>1033.7</v>
      </c>
      <c r="F449" s="13">
        <f t="shared" si="52"/>
        <v>689.144</v>
      </c>
      <c r="G449" s="13">
        <f>G452</f>
        <v>0</v>
      </c>
      <c r="H449" s="13">
        <f t="shared" si="52"/>
        <v>0</v>
      </c>
      <c r="I449" s="13">
        <f t="shared" si="52"/>
        <v>689.144</v>
      </c>
      <c r="J449" s="9"/>
      <c r="K449" s="117"/>
    </row>
    <row r="450" spans="1:11" ht="25.5" hidden="1">
      <c r="A450" s="102" t="s">
        <v>39</v>
      </c>
      <c r="B450" s="65" t="s">
        <v>473</v>
      </c>
      <c r="C450" s="15">
        <f>C451</f>
        <v>0</v>
      </c>
      <c r="D450" s="12"/>
      <c r="E450" s="12"/>
      <c r="F450" s="15">
        <f>F451</f>
        <v>0</v>
      </c>
      <c r="G450" s="12"/>
      <c r="H450" s="12"/>
      <c r="I450" s="15">
        <f>I451</f>
        <v>0</v>
      </c>
      <c r="J450" s="9"/>
      <c r="K450" s="117"/>
    </row>
    <row r="451" spans="1:11" ht="25.5" hidden="1">
      <c r="A451" s="102" t="s">
        <v>474</v>
      </c>
      <c r="B451" s="65" t="s">
        <v>475</v>
      </c>
      <c r="C451" s="15">
        <v>0</v>
      </c>
      <c r="D451" s="15"/>
      <c r="E451" s="15"/>
      <c r="F451" s="15">
        <v>0</v>
      </c>
      <c r="G451" s="15"/>
      <c r="H451" s="15"/>
      <c r="I451" s="15">
        <v>0</v>
      </c>
      <c r="J451" s="8"/>
      <c r="K451" s="67"/>
    </row>
    <row r="452" spans="1:11" ht="26.25" thickBot="1">
      <c r="A452" s="102" t="s">
        <v>321</v>
      </c>
      <c r="B452" s="65" t="s">
        <v>472</v>
      </c>
      <c r="C452" s="15">
        <v>1033.7</v>
      </c>
      <c r="D452" s="15">
        <v>1033.7</v>
      </c>
      <c r="E452" s="15">
        <v>1033.7</v>
      </c>
      <c r="F452" s="15">
        <v>689.144</v>
      </c>
      <c r="G452" s="15"/>
      <c r="H452" s="15"/>
      <c r="I452" s="15">
        <v>689.144</v>
      </c>
      <c r="J452" s="8"/>
      <c r="K452" s="118"/>
    </row>
    <row r="453" spans="1:11" ht="20.25" customHeight="1">
      <c r="A453" s="152"/>
      <c r="B453" s="152"/>
      <c r="C453" s="152"/>
      <c r="D453" s="152"/>
      <c r="E453" s="152"/>
      <c r="F453" s="152"/>
      <c r="G453" s="152"/>
      <c r="H453" s="152"/>
      <c r="I453" s="152"/>
      <c r="J453" s="152"/>
      <c r="K453" s="123"/>
    </row>
    <row r="454" spans="1:11" ht="13.5" customHeight="1" hidden="1">
      <c r="A454" s="11"/>
      <c r="B454" s="11"/>
      <c r="C454" s="11"/>
      <c r="D454" s="11"/>
      <c r="E454" s="11"/>
      <c r="F454" s="11"/>
      <c r="G454" s="11"/>
      <c r="H454" s="11"/>
      <c r="I454" s="11"/>
      <c r="J454" s="124"/>
      <c r="K454" s="125"/>
    </row>
    <row r="455" spans="1:10" ht="15" customHeight="1">
      <c r="A455" s="152" t="s">
        <v>83</v>
      </c>
      <c r="B455" s="152"/>
      <c r="C455" s="11"/>
      <c r="D455" s="126"/>
      <c r="E455" s="126"/>
      <c r="F455" s="11"/>
      <c r="G455" s="11" t="s">
        <v>659</v>
      </c>
      <c r="H455" s="11"/>
      <c r="I455" s="147" t="s">
        <v>659</v>
      </c>
      <c r="J455" s="148"/>
    </row>
    <row r="456" spans="1:10" ht="15">
      <c r="A456" s="11"/>
      <c r="B456" s="175"/>
      <c r="C456" s="175"/>
      <c r="D456" s="126"/>
      <c r="E456" s="126"/>
      <c r="F456" s="11"/>
      <c r="G456" s="127"/>
      <c r="H456" s="11"/>
      <c r="I456" s="11"/>
      <c r="J456" s="33"/>
    </row>
    <row r="457" spans="1:10" ht="21.75" customHeight="1">
      <c r="A457" s="167"/>
      <c r="B457" s="167"/>
      <c r="C457" s="167"/>
      <c r="D457" s="126"/>
      <c r="E457" s="126"/>
      <c r="F457" s="11"/>
      <c r="G457" s="11"/>
      <c r="H457" s="11"/>
      <c r="I457" s="11"/>
      <c r="J457" s="33"/>
    </row>
    <row r="458" spans="1:10" ht="11.25" customHeight="1">
      <c r="A458" s="11"/>
      <c r="B458" s="166"/>
      <c r="C458" s="166"/>
      <c r="D458" s="126"/>
      <c r="E458" s="126"/>
      <c r="F458" s="11"/>
      <c r="G458" s="11"/>
      <c r="H458" s="11"/>
      <c r="I458" s="11"/>
      <c r="J458" s="33"/>
    </row>
    <row r="459" spans="1:10" ht="12.75" customHeight="1">
      <c r="A459" s="167"/>
      <c r="B459" s="167"/>
      <c r="C459" s="167"/>
      <c r="D459" s="128"/>
      <c r="E459" s="128"/>
      <c r="F459" s="11"/>
      <c r="G459" s="11"/>
      <c r="H459" s="11"/>
      <c r="I459" s="11"/>
      <c r="J459" s="33"/>
    </row>
  </sheetData>
  <sheetProtection/>
  <mergeCells count="17">
    <mergeCell ref="B458:C458"/>
    <mergeCell ref="A459:C459"/>
    <mergeCell ref="B3:F3"/>
    <mergeCell ref="C8:H8"/>
    <mergeCell ref="C9:E9"/>
    <mergeCell ref="A455:B455"/>
    <mergeCell ref="B456:C456"/>
    <mergeCell ref="A457:C457"/>
    <mergeCell ref="I455:J455"/>
    <mergeCell ref="I8:K8"/>
    <mergeCell ref="A453:J453"/>
    <mergeCell ref="A8:A10"/>
    <mergeCell ref="K9:K10"/>
    <mergeCell ref="I9:I10"/>
    <mergeCell ref="F9:H9"/>
    <mergeCell ref="J9:J10"/>
    <mergeCell ref="B8:B10"/>
  </mergeCells>
  <printOptions/>
  <pageMargins left="0.35433070866141736" right="0.1968503937007874" top="0.7480314960629921" bottom="0.1968503937007874" header="0.15748031496062992" footer="0.1968503937007874"/>
  <pageSetup horizontalDpi="600" verticalDpi="600" orientation="landscape" paperSize="9" scale="92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Fin513_2</cp:lastModifiedBy>
  <cp:lastPrinted>2015-10-13T07:07:27Z</cp:lastPrinted>
  <dcterms:created xsi:type="dcterms:W3CDTF">1999-10-28T10:18:25Z</dcterms:created>
  <dcterms:modified xsi:type="dcterms:W3CDTF">2015-10-13T07:20:17Z</dcterms:modified>
  <cp:category/>
  <cp:version/>
  <cp:contentType/>
  <cp:contentStatus/>
</cp:coreProperties>
</file>