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55" windowHeight="12495" activeTab="0"/>
  </bookViews>
  <sheets>
    <sheet name="Лист1" sheetId="1" r:id="rId1"/>
    <sheet name="Лист2" sheetId="2" r:id="rId2"/>
    <sheet name="Лист3" sheetId="3" r:id="rId3"/>
  </sheets>
  <definedNames>
    <definedName name="Z_61988334_CB7D_496F_8BDC_3440D8234490_.wvu.Cols" localSheetId="0" hidden="1">'Лист1'!$D:$E,'Лист1'!$G:$H,'Лист1'!$L:$L</definedName>
    <definedName name="Z_61988334_CB7D_496F_8BDC_3440D8234490_.wvu.PrintArea" localSheetId="0" hidden="1">'Лист1'!$A$1:$K$352</definedName>
    <definedName name="Z_61988334_CB7D_496F_8BDC_3440D8234490_.wvu.PrintTitles" localSheetId="0" hidden="1">'Лист1'!$11:$11</definedName>
    <definedName name="Z_61988334_CB7D_496F_8BDC_3440D8234490_.wvu.Rows" localSheetId="0" hidden="1">'Лист1'!$1:$4,'Лист1'!$95:$98,'Лист1'!$100:$123,'Лист1'!$126:$126,'Лист1'!$128:$128,'Лист1'!$131:$131,'Лист1'!$133:$144,'Лист1'!$150:$159,'Лист1'!$164:$175,'Лист1'!$179:$180,'Лист1'!$183:$184,'Лист1'!$187:$192,'Лист1'!$194:$194,'Лист1'!$198:$208,'Лист1'!$217:$217,'Лист1'!$220:$230,'Лист1'!$232:$239,'Лист1'!$242:$245,'Лист1'!$247:$250,'Лист1'!$256:$256,'Лист1'!$263:$267,'Лист1'!$271:$274,'Лист1'!$276:$276,'Лист1'!$280:$283,'Лист1'!$286:$289,'Лист1'!$292:$292,'Лист1'!$298:$298,'Лист1'!$305:$311,'Лист1'!$314:$316,'Лист1'!$327:$327,'Лист1'!$338:$338,'Лист1'!$341:$341,'Лист1'!$347:$348,'Лист1'!$351:$351</definedName>
    <definedName name="Z_BD88627A_7DAA_4BD8_A58D_83A6383F50C2_.wvu.Cols" localSheetId="0" hidden="1">'Лист1'!$D:$E,'Лист1'!$G:$H,'Лист1'!$L:$L</definedName>
    <definedName name="Z_BD88627A_7DAA_4BD8_A58D_83A6383F50C2_.wvu.PrintArea" localSheetId="0" hidden="1">'Лист1'!$A$1:$K$352</definedName>
    <definedName name="Z_BD88627A_7DAA_4BD8_A58D_83A6383F50C2_.wvu.PrintTitles" localSheetId="0" hidden="1">'Лист1'!$11:$11</definedName>
    <definedName name="Z_BD88627A_7DAA_4BD8_A58D_83A6383F50C2_.wvu.Rows" localSheetId="0" hidden="1">'Лист1'!$1:$4,'Лист1'!$42:$49,'Лист1'!$95:$98,'Лист1'!$100:$123,'Лист1'!$126:$126,'Лист1'!$128:$128,'Лист1'!$131:$131,'Лист1'!$133:$144,'Лист1'!$150:$159,'Лист1'!$164:$171,'Лист1'!$174:$175,'Лист1'!$179:$180,'Лист1'!$183:$184,'Лист1'!$187:$192,'Лист1'!$194:$194,'Лист1'!$198:$208,'Лист1'!$217:$217,'Лист1'!$220:$230,'Лист1'!$232:$239,'Лист1'!$242:$245,'Лист1'!$247:$250,'Лист1'!$256:$256,'Лист1'!$263:$267,'Лист1'!$271:$274,'Лист1'!$276:$276,'Лист1'!$280:$283,'Лист1'!$286:$289,'Лист1'!$292:$292,'Лист1'!$298:$298,'Лист1'!$305:$311,'Лист1'!$314:$316,'Лист1'!$327:$327,'Лист1'!$338:$338,'Лист1'!$341:$341,'Лист1'!$347:$348,'Лист1'!$351:$351</definedName>
    <definedName name="_xlnm.Print_Titles" localSheetId="0">'Лист1'!$11:$11</definedName>
    <definedName name="_xlnm.Print_Area" localSheetId="0">'Лист1'!$A$1:$K$352</definedName>
  </definedNames>
  <calcPr fullCalcOnLoad="1"/>
</workbook>
</file>

<file path=xl/sharedStrings.xml><?xml version="1.0" encoding="utf-8"?>
<sst xmlns="http://schemas.openxmlformats.org/spreadsheetml/2006/main" count="667" uniqueCount="660">
  <si>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</si>
  <si>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</si>
  <si>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000 2 02 04025 00 0000 151</t>
  </si>
  <si>
    <t>000 2 02 04025 04 0000 151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</si>
  <si>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</si>
  <si>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</si>
  <si>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000 2 02 02041 00 0000 151</t>
  </si>
  <si>
    <t>000 2 02 02041 04 0000 151</t>
  </si>
  <si>
    <t>000 2 02 02068 00 0000 151</t>
  </si>
  <si>
    <t>000 2 02 02088 04 0004 151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</si>
  <si>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в соответствии со статьей 227.1 Налогового Кодекса Российской Федерации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</si>
  <si>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 городских округов
</t>
  </si>
  <si>
    <t>000 2 02 03002 00 0000 151</t>
  </si>
  <si>
    <t>000 2 02 03002 04 0000 151</t>
  </si>
  <si>
    <t>Субвенции бюджетам на осуществление полномочий по подготовке проведения статистических переписей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</si>
  <si>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</si>
  <si>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000 2 02 02068 04 0000 151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</si>
  <si>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</si>
  <si>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городских округов на комплектование книжных фондов библиотек муниципальных образований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</si>
  <si>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</si>
  <si>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</si>
  <si>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</si>
  <si>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000 2 02 03021 00 0000 151</t>
  </si>
  <si>
    <t>Субвенции бюджетам муниципальных образований  на ежемесячное денежное вознаграждение за классное руководство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</si>
  <si>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</si>
  <si>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</si>
  <si>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</si>
  <si>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</si>
  <si>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</si>
  <si>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</si>
  <si>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</si>
  <si>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</si>
  <si>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 основную общеобразовательную программу дошкольного образования</t>
  </si>
  <si>
    <t>Иные межбюджетные трансферты</t>
  </si>
  <si>
    <t>000 2 02 04005 00 0000 151</t>
  </si>
  <si>
    <t>000 2 02 02080 00 0000 151</t>
  </si>
  <si>
    <t>000 2 02 02080 04 0000 151</t>
  </si>
  <si>
    <t>Субсидии бюджетам для обеспечения  земельных участков коммунальной инфраструктурой в целях жилищного строительства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</si>
  <si>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</si>
  <si>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000 2 02 04005 04 0000 151</t>
  </si>
  <si>
    <t xml:space="preserve">Получение кредитов от кредитных организаций в валюте Российской Федерации 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</si>
  <si>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</si>
  <si>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</si>
  <si>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Отчет об исполнении бюджета города Пензы на 1 сентября 2016 года</t>
  </si>
  <si>
    <t xml:space="preserve">Получение кредитов от кредитных организаций бюджетами городских округов в валюте Российской Федерации </t>
  </si>
  <si>
    <t>Погашение кредитов, предоставленных кредитными организациями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</si>
  <si>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</si>
  <si>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</si>
  <si>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</si>
  <si>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Уменьшение остатков бюджетов</t>
  </si>
  <si>
    <t>000 01 05 02 01 00 0000 610</t>
  </si>
  <si>
    <t>Уменьшение прочих остатков денежных средств бюджетов городских округов</t>
  </si>
  <si>
    <t>000 01 06 00 00 00 0000 000</t>
  </si>
  <si>
    <t>Средства от продажи акций и иных форм участия в капитале, находящихся в собственности городских округов</t>
  </si>
  <si>
    <t>Бюджетные кредиты, предоставленные внутри страны в валюте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</si>
  <si>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</si>
  <si>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</si>
  <si>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Предоставление бюджетных кредитов внутри страны в валюте Российской Федерации</t>
  </si>
  <si>
    <t>000 01 06 05 01 04 0000 540</t>
  </si>
  <si>
    <t>Предоставление бюджетных кредитов юридическим лицами из бюджетов городских округов в валюте Российской Федерации</t>
  </si>
  <si>
    <t>Обеспечение пожарной безопасности</t>
  </si>
  <si>
    <t>0412</t>
  </si>
  <si>
    <t>Благоустройство</t>
  </si>
  <si>
    <t>0505</t>
  </si>
  <si>
    <t>Стационарная медицинская помощь</t>
  </si>
  <si>
    <t>Амбулаторная помощь</t>
  </si>
  <si>
    <t>Водное хозяйство</t>
  </si>
  <si>
    <t>Скорая медицинская помощь</t>
  </si>
  <si>
    <t>0905</t>
  </si>
  <si>
    <t>Санаторно-оздоровительная помощь</t>
  </si>
  <si>
    <t>Физическая культура и спорт</t>
  </si>
  <si>
    <t>Охрана семьи и детства</t>
  </si>
  <si>
    <t>000 2 02 02102 00 0000 151</t>
  </si>
  <si>
    <t>000 2 02 02102 04 0000 151</t>
  </si>
  <si>
    <t>Субсидии бюджетам на закупку автотранспортных средств и коммунальной техники</t>
  </si>
  <si>
    <t>Субсидии бюджетам городских округов на закупку автотранспортных средств и коммунальной техники</t>
  </si>
  <si>
    <t>РАЗДЕЛ 4.</t>
  </si>
  <si>
    <t>Налоги на имущество</t>
  </si>
  <si>
    <t>Налог на имущество предприятий</t>
  </si>
  <si>
    <t>Земельный налог (по обязательствам, возникшим до 1 января 2006 года)</t>
  </si>
  <si>
    <t>Прочие налоги и сборы (по отмененным налогам и сборам субъектов Российской Федерации)</t>
  </si>
  <si>
    <t>Прочие налоги и сборы (по отмененным местным налогам и сборам)</t>
  </si>
  <si>
    <t>000  1  09  01000  00  0000  110</t>
  </si>
  <si>
    <t>% исполнения к годовым назначениям</t>
  </si>
  <si>
    <t>% исполнения к плану на отчетную дату</t>
  </si>
  <si>
    <t xml:space="preserve">бюджет субъекта Российс-кой Федерации </t>
  </si>
  <si>
    <t>Дотации бюджетам городских округов на выравнивание бюджетной обеспеченности</t>
  </si>
  <si>
    <t>Дотации на выравнивание бюджетной обеспеченности</t>
  </si>
  <si>
    <t>000  1  09  04000  00  0000  110</t>
  </si>
  <si>
    <t>000  1  09  04010  02  0000  110</t>
  </si>
  <si>
    <t>000  1  09  04050  00  0000  110</t>
  </si>
  <si>
    <t>000  1  09  06000  02  0000  110</t>
  </si>
  <si>
    <t>000  1  09  07000  00  0000  110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</si>
  <si>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</si>
  <si>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</si>
  <si>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</si>
  <si>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</si>
  <si>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000  1  11  05024  04  0000  120</t>
  </si>
  <si>
    <t>0903</t>
  </si>
  <si>
    <t>Медицинская помощь в дневных стационарах всех типов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</si>
  <si>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</si>
  <si>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</si>
  <si>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0405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</si>
  <si>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</si>
  <si>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</si>
  <si>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Сельское хозяйство и рыболовство</t>
  </si>
  <si>
    <t>Дорожное хозяйство (дорожные фонды)</t>
  </si>
  <si>
    <t>Государственная пошлина за выдачу разрешения на установку рекламной конструкции</t>
  </si>
  <si>
    <t>000 1 1105092 04 0000 120</t>
  </si>
  <si>
    <t>Доходы от предоставления на платной основе парковок(парковочных мест)</t>
  </si>
  <si>
    <t>Проценты, полученные от предоставления бюджетных кредитов внутри страны за счет средств бюджетов городских округов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</si>
  <si>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</si>
  <si>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</si>
  <si>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</si>
  <si>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</si>
  <si>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</si>
  <si>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000 2 02 03026 00 0000 151</t>
  </si>
  <si>
    <t>000 2 02 03026 04 0000 151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</si>
  <si>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</si>
  <si>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</si>
  <si>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000 2 02 02141 00 0000 151</t>
  </si>
  <si>
    <t>000 2 02 02141 04 0000 151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</si>
  <si>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</si>
  <si>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</si>
  <si>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Доходы от продажи квартир</t>
  </si>
  <si>
    <t>000  1  14  06000  00  0000  430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</si>
  <si>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</si>
  <si>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</si>
  <si>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000 1 01 02020 01 0000 110</t>
  </si>
  <si>
    <t>000 1 01 02030 01 0000 110</t>
  </si>
  <si>
    <t>000 1 01 02040 01 0000 110</t>
  </si>
  <si>
    <t>000 2 02 03008 00 0000 151</t>
  </si>
  <si>
    <t>000 2 02 03008 04 0000 151</t>
  </si>
  <si>
    <t>000 2 02 03013 00 0000 151</t>
  </si>
  <si>
    <t>000 2 02 03013 04 0000 151</t>
  </si>
  <si>
    <t>Субвенции бюджетам городских округов на обеспечение мер социальной поддержки ветеранов труда и тружеников тыла</t>
  </si>
  <si>
    <t>Субвенции бюджетам городских округов на выплату ежемесячного пособия на ребенка</t>
  </si>
  <si>
    <t>Субвенции бюджетам городских округов на обеспечение мер социальной поддержки реабилитированных лиц, признанных пострадавшими от политических репрессий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</si>
  <si>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</si>
  <si>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</si>
  <si>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000 2 02 03009 04 0000 151</t>
  </si>
  <si>
    <t>000 2 02 03009 00 0000 151</t>
  </si>
  <si>
    <t>Начальник Финансового управления города Пензы</t>
  </si>
  <si>
    <t>О.В.Завьялкина</t>
  </si>
  <si>
    <t>Субвенции бюджетам муниципальных образований на обеспечение мер социальной поддержки реабилитированных лиц, признанных пострадавшими от политических репрессий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</si>
  <si>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</si>
  <si>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</si>
  <si>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</si>
  <si>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Доходы от возмещения ущерба при возникновении страховых случаев</t>
  </si>
  <si>
    <t>Получение бюджетных кредитов от других бюджетов бюджетной системы бюджетами городских округов в валюте Российской Федерации</t>
  </si>
  <si>
    <t>Погашение бюджетных кредитов полученных от других бюджетов бюджетной системы  в валюте Российской Федерации</t>
  </si>
  <si>
    <t>Погашение бюджетами городских округов кредитов полученных от других бюджетов бюджетной системы  в валюте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</si>
  <si>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</si>
  <si>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</si>
  <si>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</si>
  <si>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О.В. Завьялкина</t>
  </si>
  <si>
    <t>Земельный налог с организаций</t>
  </si>
  <si>
    <t>000  1  06  06030 00  0000  110</t>
  </si>
  <si>
    <t>000  1  06  06040  00  0000  110</t>
  </si>
  <si>
    <t>Земельный налог с физических лиц</t>
  </si>
  <si>
    <t>000 1 11105070 00 0000 120</t>
  </si>
  <si>
    <t>000 2 02 02137 00 0000 151</t>
  </si>
  <si>
    <t>000 2 02 02137 04 0000 151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</si>
  <si>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</si>
  <si>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</si>
  <si>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</si>
  <si>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</si>
  <si>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ДОХОДЫ ОТ ПРЕДПРИНИМАТЕЛЬСКОЙ И ИНОЙ ПРИНОСЯЩЕЙ ДОХОД ДЕЯТЕЛЬНОСТИ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</si>
  <si>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</si>
  <si>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</si>
  <si>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</si>
  <si>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Прочие безвозмездные поступления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</si>
  <si>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</si>
  <si>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9600</t>
  </si>
  <si>
    <t>9700</t>
  </si>
  <si>
    <t>9800</t>
  </si>
  <si>
    <t>от ____________ № ________</t>
  </si>
  <si>
    <t>000 2 07 04050 04 0000 180</t>
  </si>
  <si>
    <t>Прочие безвозмездные поступления в бюджеты городских округов</t>
  </si>
  <si>
    <t xml:space="preserve">Бюджеты, принятые законодательными (представительными) органами государственной власти и органами местного самоуправления, c учетом внесенных изменений в установленном порядке </t>
  </si>
  <si>
    <t>Денежные взыскания (штрафы) за нарушение законодательства о налогах и сборах</t>
  </si>
  <si>
    <t>НАЛОГИ НА СОВОКУПНЫЙ ДОХОД</t>
  </si>
  <si>
    <t>НАЛОГИ НА ИМУЩЕСТВО</t>
  </si>
  <si>
    <t>АДМИНИСТРАТИВНЫЕ ПЛАТЕЖИ И СБОРЫ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</si>
  <si>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</si>
  <si>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</si>
  <si>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</si>
  <si>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0300</t>
  </si>
  <si>
    <t>Код по бюджетной классификации</t>
  </si>
  <si>
    <t>0100</t>
  </si>
  <si>
    <t>Общегосударственные вопросы</t>
  </si>
  <si>
    <t>0707</t>
  </si>
  <si>
    <t>Молодежная политика и оздоровление детей</t>
  </si>
  <si>
    <t>0406</t>
  </si>
  <si>
    <t>0407</t>
  </si>
  <si>
    <t>Лесное хозяйство</t>
  </si>
  <si>
    <t>Кредиты кредитных организаций в валюте Российской Федерации</t>
  </si>
  <si>
    <t>РЫНОЧНЫЕ ПРОДАЖИ ТОВАРОВ И УСЛУГ</t>
  </si>
  <si>
    <t>0105</t>
  </si>
  <si>
    <t xml:space="preserve">Судебная система </t>
  </si>
  <si>
    <t>0106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</si>
  <si>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</si>
  <si>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</si>
  <si>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Прочие поступления от денежных взысканий (штрафов) и иных сумм в возмещение ущерба</t>
  </si>
  <si>
    <t>0801</t>
  </si>
  <si>
    <t xml:space="preserve">Культура </t>
  </si>
  <si>
    <t>0802</t>
  </si>
  <si>
    <t>0803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</si>
  <si>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</si>
  <si>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</si>
  <si>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</si>
  <si>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</si>
  <si>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</si>
  <si>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</si>
  <si>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 xml:space="preserve">Другие вопросы  в области жилищно-коммунального хозяйства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</si>
  <si>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</si>
  <si>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</si>
  <si>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</si>
  <si>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</si>
  <si>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000  1  11  05012  04  0000  120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</si>
  <si>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</si>
  <si>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</si>
  <si>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000  1  16  25000  00  0000  140</t>
  </si>
  <si>
    <t>000 2 07 00000 00 0000 180</t>
  </si>
  <si>
    <t xml:space="preserve">Прочие безвозмездные поступления </t>
  </si>
  <si>
    <t xml:space="preserve">Прочие безвозмездные поступления в бюджеты городских округов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</si>
  <si>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</si>
  <si>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0600</t>
  </si>
  <si>
    <t>Охрана окружающей среды</t>
  </si>
  <si>
    <t>0601</t>
  </si>
  <si>
    <t>000 2 02 02074 00 0000 151</t>
  </si>
  <si>
    <t>000 2 02 02074 04 0000 151</t>
  </si>
  <si>
    <t>Субсидии бюджетам  на совершенствование организации питания  учащихся в общеобразовательных учреждениях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</si>
  <si>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</si>
  <si>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000 2 02 03055 00 0000 151</t>
  </si>
  <si>
    <t>000 2 02 03055 04 0000 151</t>
  </si>
  <si>
    <t>Субвенции бюджетам на 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</si>
  <si>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Субсидии бюджетам на внедрение инновационных образовательных программ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</si>
  <si>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</si>
  <si>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Сбор и удаление отходов и очистка сточных вод</t>
  </si>
  <si>
    <t>0602</t>
  </si>
  <si>
    <t xml:space="preserve">   </t>
  </si>
  <si>
    <t>НАЛОГИ НА ПРИБЫЛЬ, ДОХОДЫ</t>
  </si>
  <si>
    <t>000  1  00  00000  00  0000  000</t>
  </si>
  <si>
    <t>000  1  01  00000  00  0000  000</t>
  </si>
  <si>
    <t>000  1  01  02000  01  0000  110</t>
  </si>
  <si>
    <t>000  1  03  00000  00  0000  000</t>
  </si>
  <si>
    <t>000  1  05  00000  00  0000  000</t>
  </si>
  <si>
    <t>000  1  05  02000  02  0000  110</t>
  </si>
  <si>
    <t>000  1  05  03000  01  0000  110</t>
  </si>
  <si>
    <t>000  1  06  00000  00  0000  000</t>
  </si>
  <si>
    <t>000  1  06  01000  00  0000  110</t>
  </si>
  <si>
    <t>000  1  06  06000  00  0000  110</t>
  </si>
  <si>
    <t>000  1  08  00000  00  0000  000</t>
  </si>
  <si>
    <t>000  1  08  03000  01  0000  110</t>
  </si>
  <si>
    <t>182  1  08  03010  01  0000  110</t>
  </si>
  <si>
    <t>000  1  08  07000  01  0000  110</t>
  </si>
  <si>
    <t>000  1  08  07150  01  0000  110</t>
  </si>
  <si>
    <t>000  1  09  00000  00  0000  000</t>
  </si>
  <si>
    <t>000  1  11  00000  00  0000  000</t>
  </si>
  <si>
    <t>000  1  11  03040  04  0000  120</t>
  </si>
  <si>
    <t>000  1  11  05000  00  0000  120</t>
  </si>
  <si>
    <t>000  1  11  05034  04  0000  120</t>
  </si>
  <si>
    <t>000  1  11  07000  00  0000  120</t>
  </si>
  <si>
    <t>000  1  11  07014  04  0000  120</t>
  </si>
  <si>
    <t>000  1  12  00000  00  0000  000</t>
  </si>
  <si>
    <t xml:space="preserve">бюджет субъекта Российс-кой Федера-ции </t>
  </si>
  <si>
    <t>000  1  12  01000  01  0000  120</t>
  </si>
  <si>
    <t>000 2 02 02116 00 0000 151</t>
  </si>
  <si>
    <t>000 2 02 02116 04 0000 151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</si>
  <si>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</si>
  <si>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</si>
  <si>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</si>
  <si>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</si>
  <si>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000  1  13  00000  00  0000  000</t>
  </si>
  <si>
    <t>000  1  14  00000  00  0000  000</t>
  </si>
  <si>
    <t>000  1  14  01000  00  0000  410</t>
  </si>
  <si>
    <t>000  1  14  02000  00  0000  000</t>
  </si>
  <si>
    <t>000  1  15  00000  00  0000  000</t>
  </si>
  <si>
    <t>000  1  15  02040  04  0000  140</t>
  </si>
  <si>
    <t>000  1  16  00000  00  0000  000</t>
  </si>
  <si>
    <t>000  1  16  03000  00  0000  140</t>
  </si>
  <si>
    <t>000  1  16  06000  01  0000  140</t>
  </si>
  <si>
    <t>000  1  16  08000  01  0000  140</t>
  </si>
  <si>
    <t>000  1  16  28000  01  0000  140</t>
  </si>
  <si>
    <t>000  1  16  30000  01  0000  140</t>
  </si>
  <si>
    <t>000  1  16  90000  00  0000  140</t>
  </si>
  <si>
    <t>000  1  17  00000  00  0000  000</t>
  </si>
  <si>
    <t>000  1  17  01040  04  0000  180</t>
  </si>
  <si>
    <t>000  1  17  05040  04  0000  180</t>
  </si>
  <si>
    <t>000 2 02 01003 00 0000 151</t>
  </si>
  <si>
    <t>000 2 02 01003 04 0000 151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</si>
  <si>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</si>
  <si>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 сбалансированности бюджетов</t>
  </si>
  <si>
    <t>000 2 02 02022 00 0000 151</t>
  </si>
  <si>
    <t>000 2 02 02022 04 0000 151</t>
  </si>
  <si>
    <t>Субсидии бюджетам городских округов на внедрение инновационных образовательных программ</t>
  </si>
  <si>
    <t>000 2 02 03007 00 0000 151</t>
  </si>
  <si>
    <t>000 2 02 03007 04 0000 151</t>
  </si>
  <si>
    <t>000  2  00  00000  00  0000  000</t>
  </si>
  <si>
    <t>000  3  00  00000  00  0000  000</t>
  </si>
  <si>
    <t>000  3  02  00000  00  0000  000</t>
  </si>
  <si>
    <t>000  3  02  01000  00  0000  130</t>
  </si>
  <si>
    <t>000  3  02  01040  04  0000  130</t>
  </si>
  <si>
    <t>000  3  02  02000  00  0000  440</t>
  </si>
  <si>
    <t>000  3  02  02040  04  0000  440</t>
  </si>
  <si>
    <t>000  3  03  00000  00  0000  000</t>
  </si>
  <si>
    <t>000  3  03  01000  00  0000  151</t>
  </si>
  <si>
    <t>000  3  03  01040  04  0000  151</t>
  </si>
  <si>
    <t>000  3  03  02000  00  0000  180</t>
  </si>
  <si>
    <t>000  3  03  02040  04  0000  180</t>
  </si>
  <si>
    <t>7900</t>
  </si>
  <si>
    <t>ИТОГО РАСХОДОВ</t>
  </si>
  <si>
    <t>ВСЕГО РАСХОДОВ</t>
  </si>
  <si>
    <t>годовые назначения</t>
  </si>
  <si>
    <t xml:space="preserve">на отчетную дату     </t>
  </si>
  <si>
    <t>0709</t>
  </si>
  <si>
    <t>Другие вопросы в области образования</t>
  </si>
  <si>
    <t>0800</t>
  </si>
  <si>
    <t>ШТРАФЫ, САНКЦИИ, ВОЗМЕЩЕНИЕ УЩЕРБА</t>
  </si>
  <si>
    <t>Обслуживание государственного и муниципального долга</t>
  </si>
  <si>
    <t>Раздел 1. ДОХОДЫ</t>
  </si>
  <si>
    <t>0708</t>
  </si>
  <si>
    <t>000 01 02 00 00 00 0000 810</t>
  </si>
  <si>
    <t>000  1 05  04000  02   0000  110</t>
  </si>
  <si>
    <t>000  1  09  11000  02  0000  110</t>
  </si>
  <si>
    <t xml:space="preserve">Погашение кредитов, предоставленных кредитными организациями в валюте Российской Федерации </t>
  </si>
  <si>
    <t>Увеличение прочих остатков денежных средств  бюджетов городских округов</t>
  </si>
  <si>
    <t>Увеличение  остатков денежных средств  бюджетов</t>
  </si>
  <si>
    <t>000 01 06 05 00 00 000 500</t>
  </si>
  <si>
    <t>Иные источники внутреннего финансирования дефицита бюджета</t>
  </si>
  <si>
    <t>0103</t>
  </si>
  <si>
    <t xml:space="preserve">0104      </t>
  </si>
  <si>
    <t>0301</t>
  </si>
  <si>
    <t>Органы прокуратуры</t>
  </si>
  <si>
    <t>0302</t>
  </si>
  <si>
    <t>Органы внутренних дел</t>
  </si>
  <si>
    <t>0303</t>
  </si>
  <si>
    <t>Внутренние войска</t>
  </si>
  <si>
    <t>0304</t>
  </si>
  <si>
    <t>Органы юстиции</t>
  </si>
  <si>
    <t>0305</t>
  </si>
  <si>
    <t>Плата за негативное воздействие на окружающую среду</t>
  </si>
  <si>
    <t>000 01 02 00 00 00 0000 000</t>
  </si>
  <si>
    <t>1003</t>
  </si>
  <si>
    <t>Социальное обеспечение населения</t>
  </si>
  <si>
    <t>1004</t>
  </si>
  <si>
    <t>0314</t>
  </si>
  <si>
    <t>1102</t>
  </si>
  <si>
    <t>Платежи от государственных и муниципальных унитарных предприятий</t>
  </si>
  <si>
    <t>Система исполнения наказаний</t>
  </si>
  <si>
    <t>000 2 02 02207 00 0000 151</t>
  </si>
  <si>
    <t>000 2 02 02207 04 0000 151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</si>
  <si>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</si>
  <si>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</si>
  <si>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0306</t>
  </si>
  <si>
    <t>Органы безопасности</t>
  </si>
  <si>
    <t>0307</t>
  </si>
  <si>
    <t>Органы пограничной службы</t>
  </si>
  <si>
    <t>0308</t>
  </si>
  <si>
    <t>Органы по контролю за оборотом наркотических средств и психотропных веществ</t>
  </si>
  <si>
    <t>0309</t>
  </si>
  <si>
    <t>0310</t>
  </si>
  <si>
    <t>0311</t>
  </si>
  <si>
    <t>Миграционная политика</t>
  </si>
  <si>
    <t>Подготовка и участие в обеспечении коллективной безопасности и  миротворческой деятельности</t>
  </si>
  <si>
    <t>0205</t>
  </si>
  <si>
    <t>Ядерно-оружейный комплекс</t>
  </si>
  <si>
    <t>0206</t>
  </si>
  <si>
    <t>Реализация международных обязательств  в сфере военно-технического сотрудничества</t>
  </si>
  <si>
    <t>0207</t>
  </si>
  <si>
    <t>Доходы от продажи услуг</t>
  </si>
  <si>
    <t>1005</t>
  </si>
  <si>
    <t>Наименование показателя</t>
  </si>
  <si>
    <t>3</t>
  </si>
  <si>
    <t>Кассовое исполнение с начала года</t>
  </si>
  <si>
    <t>000 2 02 02079 00 0000 151</t>
  </si>
  <si>
    <t>000 2 02 02079 04 0000 151</t>
  </si>
  <si>
    <t>000 2 02 02088 04 0001 151</t>
  </si>
  <si>
    <t>РАЗДЕЛ 3.  ПРОФИЦИТ БЮДЖЕТА (со знаком "плюс")                                                ДЕФИЦИТ БЮДЖЕТА (со знаком "минус")</t>
  </si>
  <si>
    <t>000 2 02 02089 04 0001 151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</si>
  <si>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</si>
  <si>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переселение граждан  из жилищного фонда, признанного непригодным для проживания, и (или) жилищного фонда с высоким уровнем износа (более 70 процентов)</t>
  </si>
  <si>
    <t>Уменьшение прочих остатков денежных средств бюджетов</t>
  </si>
  <si>
    <t>Субсидии бюджетам городских округов на обеспечение мероприятий по капитальному ремонту многоквартирных домов  за счет средств бюджетов</t>
  </si>
  <si>
    <t>Субсидии бюджетам городских округов на обеспечение мероприятий по  переселению граждан из аварийного жилищного фонда за счет средств бюджетов</t>
  </si>
  <si>
    <t>Акции и иные формы участия в капитале, находящиеся в государственной и муниципальной собственности</t>
  </si>
  <si>
    <t>0410</t>
  </si>
  <si>
    <t>ИСТОЧНИКИ ВНУТРЕННЕГО ФИНАНСИРОВАНИЯ ДЕФИЦИТОВ БЮДЖЕТОВ СУБЪЕКТОВ РОССИЙСКОЙ ФЕДЕРАЦИИ И МЕСТНЫХ БЮДЖЕТОВ</t>
  </si>
  <si>
    <t>000 2 02 02003 00 0000 151</t>
  </si>
  <si>
    <t>000 2 02 02003 04 0000 151</t>
  </si>
  <si>
    <t>Субсидии бюджетам на реформирование муниципальных финансов</t>
  </si>
  <si>
    <t>Субсидии бюджетам городских округов на реформирование муниципальных финансов</t>
  </si>
  <si>
    <t>000 2 02 09000 00 0000 151</t>
  </si>
  <si>
    <t>000 2 02 09023 04 0000 151</t>
  </si>
  <si>
    <t>Прочие безвозмездные поступления от других бюджетов бюджетов бюджетной системы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</si>
  <si>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</si>
  <si>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</si>
  <si>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консолидированный бюджет субъекта Российской Федерации 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</si>
  <si>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</si>
  <si>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000 2 02 03123 00 0000 151</t>
  </si>
  <si>
    <t>000 2 02 03123 04 0000 151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</si>
  <si>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</si>
  <si>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</si>
  <si>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000 2 07 04000 04 0000 180</t>
  </si>
  <si>
    <t>000 2 07 04010 04 0000 180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</si>
  <si>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</si>
  <si>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</si>
  <si>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 в бюджеты городских округов от бюджетов  субъектов Российской Федерации</t>
  </si>
  <si>
    <t>000  2  02  03121  00  0000  151</t>
  </si>
  <si>
    <t>000  2  02  03121  04  0000  151</t>
  </si>
  <si>
    <t>000 2 02 04095 00 0000 151</t>
  </si>
  <si>
    <t>000 2 02 04095 04 0000 151</t>
  </si>
  <si>
    <t>Межбюджетные трансферты, передаваемые бюджетам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</si>
  <si>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Межбюджетные трансферты, передаваемые бюджетам городских округов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</si>
  <si>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Субвенции бюджетам на проведение Всероссийской сельскохозяйственной переписи в 2016 году</t>
  </si>
  <si>
    <t>Субвенции бюджетам городских округов на проведение Всероссийской сельскохозяйственной переписи в 2016 году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</si>
  <si>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</si>
  <si>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</si>
  <si>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</si>
  <si>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финансового (финансово-бюджетного) надзора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</si>
  <si>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</si>
  <si>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</si>
  <si>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</si>
  <si>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Другие вопросы в области культуры, кинематографии </t>
  </si>
  <si>
    <t>Здравоохранение</t>
  </si>
  <si>
    <t>0909</t>
  </si>
  <si>
    <t>Другие вопросы в области здравоохранения</t>
  </si>
  <si>
    <t>1101</t>
  </si>
  <si>
    <t>Физическая культура</t>
  </si>
  <si>
    <t>Массовый спорт</t>
  </si>
  <si>
    <t>1103</t>
  </si>
  <si>
    <t>Спорт высших достижений</t>
  </si>
  <si>
    <t>Другие вопросы в области физической культуры и спорта</t>
  </si>
  <si>
    <t>1300</t>
  </si>
  <si>
    <t>1301</t>
  </si>
  <si>
    <t>Обслуживание государственного внутреннего и муниципального долга</t>
  </si>
  <si>
    <t>НАЛОГИ НА ТОВАРЫ (РАБОТЫ, УСЛУГИ), РЕАЛИЗУЕМЫЕ НА ТЕРРИТОРИИ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</si>
  <si>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</si>
  <si>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Налог, взимаемый в связи с применением патентной системы налогообложения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</si>
  <si>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</si>
  <si>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зачисляемых в бюджеты городских округов</t>
  </si>
  <si>
    <t>Налог, взимаемый в виде стоимости патента в связи с применением упрощенной системы налогообложения</t>
  </si>
  <si>
    <t>ДОХОДЫ ОТ ОКАЗАНИЯ ПЛАТНЫХ УСЛУГ (РАБОТ) И КОМПЕНСАЦИИ ЗАТРАТ ГОСУДАРСТВА</t>
  </si>
  <si>
    <t>Денежные взыскания (штрафы) за правонарушения в области дорожного движения</t>
  </si>
  <si>
    <t>Денежные взыскания(штрафы ) за нарушение законодательства Российской Федерации об электроэнергетике</t>
  </si>
  <si>
    <t xml:space="preserve">000 01 05 01 00 00 0000 500 </t>
  </si>
  <si>
    <t>Увеличение  остатков финансовых резервов бюджетов</t>
  </si>
  <si>
    <t>1105</t>
  </si>
  <si>
    <t>Налог на имущество физических лиц</t>
  </si>
  <si>
    <t>Итого доходов</t>
  </si>
  <si>
    <t>Налог на прибыль организаций, зачислявшийся до 1 января 2005 года в местные бюджеты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</si>
  <si>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</si>
  <si>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</si>
  <si>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</si>
  <si>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000  01  03  00  00  00  0000  700</t>
  </si>
  <si>
    <t>000  01  03  00  00  00  0000  800</t>
  </si>
  <si>
    <t>Доходы от сдачи в аренду имущества, составляющего государственную ( муниципальную) казну(за исключением земельных участков)</t>
  </si>
  <si>
    <t>Денежные взыскания, налагаемые в возмещение ущерба, причиненного в результате незаконного или нецелевого использования  бюджетных средств</t>
  </si>
  <si>
    <t xml:space="preserve">консолидированный бюджет </t>
  </si>
  <si>
    <t>Поступления  сумм в возмещение вреда, причиняемого автомобильным дорогам местного значения транспортными средствами, осуществляющими перевозки тяжеловесных  и (или) крупногабаритных грузов</t>
  </si>
  <si>
    <t>Субсидии бюджетам  на государственную поддержку малого и среднего предпринимательства, включая крестьянские фермерские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</si>
  <si>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фермерские хозяйства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</si>
  <si>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</si>
  <si>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992  01  02  00  00  04  0000  710</t>
  </si>
  <si>
    <t xml:space="preserve">992  01  02  00  00  04  0000  810 </t>
  </si>
  <si>
    <t>000 2 02 02004 00 0000 151</t>
  </si>
  <si>
    <t>000 2 02 02004 04 0000 151</t>
  </si>
  <si>
    <t>Субсидии бюджетам на развитие социальной и инженерной инфраструктуры муниципальных образований</t>
  </si>
  <si>
    <t>Субсидии бюджетам городских округов на развитие социальной и инженерной инфраструктуры муниципальных образований</t>
  </si>
  <si>
    <t>Субсидии бюджетам городских округов на реализацию федеральных целевых программ</t>
  </si>
  <si>
    <t>000 2 02 02078 00 0000 151</t>
  </si>
  <si>
    <t>000 2 02 02078 04 0000 151</t>
  </si>
  <si>
    <t>Субсидии бюджетам на бюджетные инвестиции для модернизации  объектов коммунальной инфраструктуры</t>
  </si>
  <si>
    <t>Денежные взыскания (штрафы) за нарушение законодательства Российской Федерации о промышленной безопасности</t>
  </si>
  <si>
    <t>Субсидии бюджетам городских округов на бюджетные инвестиции для модернизации объектов коммунальной инфраструктуры</t>
  </si>
  <si>
    <t>Доходы от продажи товаров</t>
  </si>
  <si>
    <t>Доходы бюджетов городских округов от возврата бюджетными учреждениями остатков субсидий прошлых лет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</si>
  <si>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</si>
  <si>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Итого внутренних оборотов</t>
  </si>
  <si>
    <t>ПРОЧИЕ НЕНАЛОГОВЫЕ ДОХОДЫ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</si>
  <si>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</si>
  <si>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</si>
  <si>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</si>
  <si>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</si>
  <si>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</si>
  <si>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>Переподготовка и повышение квалификации</t>
  </si>
  <si>
    <t>0706</t>
  </si>
  <si>
    <t>Высшее профессиональное образование</t>
  </si>
  <si>
    <t>0904</t>
  </si>
  <si>
    <t>1000</t>
  </si>
  <si>
    <t>БЕЗВОЗМЕЗДНЫЕ ПОСТУПЛЕНИЯ</t>
  </si>
  <si>
    <t>РАЗДЕЛ 2. Р А С Х О Д Ы</t>
  </si>
  <si>
    <t>0111</t>
  </si>
  <si>
    <t>Прикладные научные исследования в области национальной экономики</t>
  </si>
  <si>
    <t>ПЛАТЕЖИ ПРИ ПОЛЬЗОВАНИИ ПРИРОДНЫМИ РЕСУРСАМИ</t>
  </si>
  <si>
    <t>0102</t>
  </si>
  <si>
    <t>Государственная пошлина по делам, рассматриваемым в судах общей юрисдикции, мировыми судьями</t>
  </si>
  <si>
    <t>0202</t>
  </si>
  <si>
    <t>Мобилизационная и вневойсковая подготовка</t>
  </si>
  <si>
    <t>0203</t>
  </si>
  <si>
    <t>Мобилизационная подготовка экономики</t>
  </si>
  <si>
    <t>0107</t>
  </si>
  <si>
    <t>Обеспечение проведения выборов и референдумов</t>
  </si>
  <si>
    <t>0204</t>
  </si>
  <si>
    <t>000 2 02 01009 00 0000 151</t>
  </si>
  <si>
    <t>000 2 02 01009 04 0000 151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</si>
  <si>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</si>
  <si>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</si>
  <si>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000 2 02 02150 00 0000 151</t>
  </si>
  <si>
    <t>000  1  11  01040  04  0000  120</t>
  </si>
  <si>
    <t>000  1  16  21000  00  0000  140</t>
  </si>
  <si>
    <t>000  1  16  32000  00  0000  140</t>
  </si>
  <si>
    <t>000  1  16  33040  04  0000  140</t>
  </si>
  <si>
    <t>000  1  16  37030  04  0000  140</t>
  </si>
  <si>
    <t>000  1  16  41000  01  0000  140</t>
  </si>
  <si>
    <t>000  1  16  43000  04  0000  140</t>
  </si>
  <si>
    <t>000  1  16  45000  01  0000  140</t>
  </si>
  <si>
    <t>000  1  16  51000  02  0000  140</t>
  </si>
  <si>
    <t>000  2  02  00000  00  0000  000</t>
  </si>
  <si>
    <t>000  2  02  01000  00  0000  151</t>
  </si>
  <si>
    <t>000  2  02  01001  00  0000  151</t>
  </si>
  <si>
    <t>000  2  02  01001  04  0000  151</t>
  </si>
  <si>
    <t>000  2  02  02000  00  0000  151</t>
  </si>
  <si>
    <t>000  2  02  02051  00  0000  151</t>
  </si>
  <si>
    <t>000  2  02  02051  04  0000  151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</si>
  <si>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</si>
  <si>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</si>
  <si>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000  2  02  02077  00  0000  151</t>
  </si>
  <si>
    <t>000  2  02  02077  04  0000  151</t>
  </si>
  <si>
    <t>000  2  02  02088  00  0000  151</t>
  </si>
  <si>
    <t>000  2  02  02088  04  0000  151</t>
  </si>
  <si>
    <t>000  2  02  02088  04  0002  151</t>
  </si>
  <si>
    <t>000  2  02  02089  00  0000  151</t>
  </si>
  <si>
    <t>000  2  02  02089  04  0000  151</t>
  </si>
  <si>
    <t>000  2  02  02089  04  0002  151</t>
  </si>
  <si>
    <t>000  2  02  02999  00  0000  151</t>
  </si>
  <si>
    <t>000  2  02  02999  04  0000  151</t>
  </si>
  <si>
    <t>000  2  02  03000  00  0000  151</t>
  </si>
  <si>
    <t>000  2  02  03022  00  0000  151</t>
  </si>
  <si>
    <t>000  2  02  03022  04  0000  151</t>
  </si>
  <si>
    <t>000  2  02  03024  00  0000  151</t>
  </si>
  <si>
    <t>000  2  02  03024  04  0000  151</t>
  </si>
  <si>
    <t>000  2  02  03027  00  0000  151</t>
  </si>
  <si>
    <t>000  2  02  03027  04  0000  151</t>
  </si>
  <si>
    <t>000  2  02  03029  00  0000  151</t>
  </si>
  <si>
    <t>000  2  02  03029  04  0000  151</t>
  </si>
  <si>
    <t>000  2  02  03090  00  0000  151</t>
  </si>
  <si>
    <t>000  2  02  03090  04  0000  151</t>
  </si>
  <si>
    <t>000  2  02  04000  00  0000  151</t>
  </si>
  <si>
    <t>000  2  02  04999  00  0000  151</t>
  </si>
  <si>
    <t>000  2  02  04999  04  0000  151</t>
  </si>
  <si>
    <t>000  2  18  00000  00  0000  180</t>
  </si>
  <si>
    <t>000  2  18  04010  04  0000  180</t>
  </si>
  <si>
    <t>000  2  18  04030  04  0000  180</t>
  </si>
  <si>
    <t>000  2  19  00000  00  0000  000</t>
  </si>
  <si>
    <t>000  2  19  04000  04  0000  151</t>
  </si>
  <si>
    <t>000  8  50  00000  00  0000  000</t>
  </si>
  <si>
    <t>000  01  02  00  00  00  0000  700</t>
  </si>
  <si>
    <t>000  01  02  00  00  00  0000  800</t>
  </si>
  <si>
    <t>000  01  05  00  00  00  0000  500</t>
  </si>
  <si>
    <t>000  01  05  02  01  04  0000  510</t>
  </si>
  <si>
    <t>992  01  05  00  00  00  0000  600</t>
  </si>
  <si>
    <t>992  01  05  02  01  04  0000  610</t>
  </si>
  <si>
    <t>000  01  06  01  00  00  0000  000</t>
  </si>
  <si>
    <t>000  01  06  01  00  04  0000  630</t>
  </si>
  <si>
    <t>000  01  06  05  00  00  0000  000</t>
  </si>
  <si>
    <t>000  01  06  05  01  04  0000  640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</si>
  <si>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</si>
  <si>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</si>
  <si>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</si>
  <si>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</si>
  <si>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</si>
  <si>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000 2 02 02150 04 0000 151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</si>
  <si>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</si>
  <si>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субъектов Российской Федерации (межбюджетные субсидии)</t>
  </si>
  <si>
    <t>Субсидии бюджетам  на реализацию федеральных целевых программ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</si>
  <si>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</si>
  <si>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</si>
  <si>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992  01  03  01  00  04  0000  710</t>
  </si>
  <si>
    <t>Субсидии бюджетам городских округов на обеспечение мероприятий по капитальному ремонту многоквартирных домов  за счет средств, поступивших от государственной корпорации -  Фонда содействия реформированию жилищно-коммунального хозяйства</t>
  </si>
  <si>
    <t>Субсидии бюджетам городских округов на обеспечение мероприятий по 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</si>
  <si>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</si>
  <si>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</si>
  <si>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</si>
  <si>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Налог на доходы физических лиц</t>
  </si>
  <si>
    <t>Резервные фонды</t>
  </si>
  <si>
    <t>0114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</si>
  <si>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</si>
  <si>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</si>
  <si>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0200</t>
  </si>
  <si>
    <t>Национальная оборона</t>
  </si>
  <si>
    <t>0201</t>
  </si>
  <si>
    <t>Телевидение и радиовещание</t>
  </si>
  <si>
    <t>0804</t>
  </si>
  <si>
    <t>Периодическая печать и издательства</t>
  </si>
  <si>
    <t>0805</t>
  </si>
  <si>
    <t>Субсидии бюджетам на строительство, модернизацию, ремонт и содержание 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</si>
  <si>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 автомобильных дорог федерального значения)</t>
  </si>
  <si>
    <t>000  1  08  07170  01  0000  110</t>
  </si>
  <si>
    <t>000  1  08  07173  01  0000  110</t>
  </si>
  <si>
    <t>000 2 02 02009 00 0000 151</t>
  </si>
  <si>
    <t>000 2 02 02009 04 0000 151</t>
  </si>
  <si>
    <t>000  1  16  23000  00  0000  140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</si>
  <si>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</si>
  <si>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 в семье опекуна и приемной семье, а также вознаграждение, причитающееся приемному родителю</t>
  </si>
  <si>
    <t>Прикладные научные исследования в области культуры, кинематографии и  средств массовой информации</t>
  </si>
  <si>
    <t>0900</t>
  </si>
  <si>
    <t>0901</t>
  </si>
  <si>
    <t>0902</t>
  </si>
  <si>
    <t>БЕЗВОЗМЕЗДНЫЕ ПОСТУПЛЕНИЯ ОТ ПРЕДПРИНИМАТЕЛЬСКОЙ И ИНОЙ ПРИНОСЯЩЕЙ ДОХОД ДЕЯТЕЛЬНОСТИ</t>
  </si>
  <si>
    <t>Безвозмездные поступления от бюджетов бюджетной системы</t>
  </si>
  <si>
    <t>Прикладные научные исследования в области образования</t>
  </si>
  <si>
    <t>0408</t>
  </si>
  <si>
    <t>Транспорт</t>
  </si>
  <si>
    <t>0409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</si>
  <si>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</si>
  <si>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</si>
  <si>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</si>
  <si>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</si>
  <si>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</si>
  <si>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(тыс.руб.)</t>
  </si>
  <si>
    <t>Другие вопросы  в области национальной экономики</t>
  </si>
  <si>
    <t>0500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</si>
  <si>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</si>
  <si>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ПРОДАЖИ МАТЕРИАЛЬНЫХ И НЕМАТЕРИАЛЬНЫХ АКТИВОВ</t>
  </si>
  <si>
    <t>Прикладные научные исследования в области социальной политики</t>
  </si>
  <si>
    <t>1006</t>
  </si>
  <si>
    <t>Другие вопросы  в области социальной политики</t>
  </si>
  <si>
    <t>1100</t>
  </si>
  <si>
    <t>Вооруженные Силы Российской Федерации</t>
  </si>
  <si>
    <t>0312</t>
  </si>
  <si>
    <t>Прикладные научные исследования в области национальной безопасности и правоохранительной деятельности</t>
  </si>
  <si>
    <t>0313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</si>
  <si>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</si>
  <si>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</si>
  <si>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</si>
  <si>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Приложение № 1</t>
  </si>
  <si>
    <t xml:space="preserve">к решению Пензенской </t>
  </si>
  <si>
    <t>городской Думы</t>
  </si>
  <si>
    <t>Земельный налог</t>
  </si>
  <si>
    <t>8</t>
  </si>
  <si>
    <t>местные бюджеты (ЗАТО)</t>
  </si>
  <si>
    <t>Национальная безопасность и правоохранительная деятельность</t>
  </si>
  <si>
    <t>Единый налог на вмененный доход для отдельных видов деятельности</t>
  </si>
  <si>
    <t>Единый сельскохозяйственный налог</t>
  </si>
  <si>
    <t>Охрана растительных и животных видов и среды их обитания</t>
  </si>
  <si>
    <t>0603</t>
  </si>
  <si>
    <t>Прикладные научные исследования в области охраны окружающей среды</t>
  </si>
  <si>
    <t>0604</t>
  </si>
  <si>
    <t>901  01  03  01  00  04  0000  710</t>
  </si>
  <si>
    <t>992  01  03  01  00  04 0000  800</t>
  </si>
  <si>
    <t>901 01  03  01  00  04  0000  810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</si>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</sst>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  <numFmt numFmtId="170" formatCode="0.0000000"/>
    <numFmt numFmtId="171" formatCode="_-* #,##0.00&quot; &quot;_-;\-* #,##0.00&quot; &quot;_-;_-* &quot;-&quot;??&quot; &quot;_-;_-@_-"/>
    <numFmt numFmtId="172" formatCode="_-* #,##0&quot; &quot;_-;\-* #,##0&quot; &quot;_-;_-* &quot;-&quot;&quot; &quot;_-;_-@_-"/>
    <numFmt numFmtId="173" formatCode="_-* #,##0.00_ _-;\-* #,##0.00_ _-;_-* &quot;-&quot;??_ _-;_-@_-"/>
    <numFmt numFmtId="174" formatCode="_-* #,##0_ _-;\-* #,##0_ _-;_-* &quot;-&quot;_ _-;_-@_-"/>
    <numFmt numFmtId="175" formatCode="\2\6"/>
    <numFmt numFmtId="176" formatCode="0.0%"/>
    <numFmt numFmtId="177" formatCode="#,##0.00000"/>
    <numFmt numFmtId="178" formatCode="#,##0.000000"/>
  </numFmts>
  <fonts count="3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0" fillId="0" borderId="10" xfId="0" applyFont="1" applyFill="1" applyBorder="1" applyAlignment="1">
      <alignment wrapText="1"/>
    </xf>
    <xf numFmtId="167" fontId="10" fillId="0" borderId="10" xfId="0" applyNumberFormat="1" applyFont="1" applyFill="1" applyBorder="1" applyAlignment="1">
      <alignment horizontal="right" vertical="top" wrapText="1"/>
    </xf>
    <xf numFmtId="167" fontId="6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 vertical="top" wrapText="1"/>
    </xf>
    <xf numFmtId="164" fontId="10" fillId="0" borderId="10" xfId="0" applyNumberFormat="1" applyFont="1" applyFill="1" applyBorder="1" applyAlignment="1">
      <alignment horizontal="right" vertical="top" wrapText="1"/>
    </xf>
    <xf numFmtId="164" fontId="6" fillId="0" borderId="14" xfId="0" applyNumberFormat="1" applyFont="1" applyFill="1" applyBorder="1" applyAlignment="1">
      <alignment horizontal="left" vertical="top" wrapText="1"/>
    </xf>
    <xf numFmtId="164" fontId="10" fillId="0" borderId="10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Fill="1" applyBorder="1" applyAlignment="1">
      <alignment horizontal="right" vertical="top" wrapText="1"/>
    </xf>
    <xf numFmtId="164" fontId="10" fillId="0" borderId="10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horizontal="right" vertical="top"/>
    </xf>
    <xf numFmtId="164" fontId="15" fillId="0" borderId="10" xfId="0" applyNumberFormat="1" applyFont="1" applyFill="1" applyBorder="1" applyAlignment="1">
      <alignment horizontal="right" vertical="top" wrapText="1"/>
    </xf>
    <xf numFmtId="0" fontId="10" fillId="0" borderId="14" xfId="0" applyNumberFormat="1" applyFont="1" applyFill="1" applyBorder="1" applyAlignment="1">
      <alignment horizontal="right" vertical="top" wrapText="1"/>
    </xf>
    <xf numFmtId="0" fontId="6" fillId="0" borderId="15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167" fontId="10" fillId="0" borderId="16" xfId="0" applyNumberFormat="1" applyFont="1" applyFill="1" applyBorder="1" applyAlignment="1">
      <alignment horizontal="right" vertical="top"/>
    </xf>
    <xf numFmtId="167" fontId="6" fillId="0" borderId="16" xfId="0" applyNumberFormat="1" applyFont="1" applyFill="1" applyBorder="1" applyAlignment="1">
      <alignment horizontal="right" vertical="top"/>
    </xf>
    <xf numFmtId="167" fontId="6" fillId="0" borderId="10" xfId="0" applyNumberFormat="1" applyFont="1" applyFill="1" applyBorder="1" applyAlignment="1">
      <alignment horizontal="right" vertical="top" wrapText="1"/>
    </xf>
    <xf numFmtId="167" fontId="10" fillId="0" borderId="1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0" borderId="16" xfId="0" applyNumberFormat="1" applyFont="1" applyFill="1" applyBorder="1" applyAlignment="1">
      <alignment horizontal="right" vertical="top"/>
    </xf>
    <xf numFmtId="49" fontId="7" fillId="0" borderId="15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164" fontId="6" fillId="0" borderId="15" xfId="0" applyNumberFormat="1" applyFont="1" applyFill="1" applyBorder="1" applyAlignment="1">
      <alignment horizontal="right" vertical="top"/>
    </xf>
    <xf numFmtId="167" fontId="6" fillId="0" borderId="16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 quotePrefix="1">
      <alignment vertical="top" wrapText="1"/>
    </xf>
    <xf numFmtId="0" fontId="10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 quotePrefix="1">
      <alignment vertical="top" wrapText="1"/>
    </xf>
    <xf numFmtId="0" fontId="6" fillId="0" borderId="10" xfId="0" applyFont="1" applyFill="1" applyBorder="1" applyAlignment="1" quotePrefix="1">
      <alignment vertical="top" wrapText="1"/>
    </xf>
    <xf numFmtId="0" fontId="10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right" vertical="top"/>
    </xf>
    <xf numFmtId="49" fontId="10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 quotePrefix="1">
      <alignment vertical="top" wrapText="1"/>
    </xf>
    <xf numFmtId="0" fontId="10" fillId="0" borderId="10" xfId="0" applyFont="1" applyFill="1" applyBorder="1" applyAlignment="1" quotePrefix="1">
      <alignment vertical="top" wrapText="1"/>
    </xf>
    <xf numFmtId="0" fontId="10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167" fontId="10" fillId="0" borderId="16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/>
    </xf>
    <xf numFmtId="0" fontId="10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10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164" fontId="10" fillId="0" borderId="14" xfId="0" applyNumberFormat="1" applyFont="1" applyFill="1" applyBorder="1" applyAlignment="1">
      <alignment horizontal="center" vertical="top" wrapText="1"/>
    </xf>
    <xf numFmtId="164" fontId="10" fillId="0" borderId="14" xfId="0" applyNumberFormat="1" applyFont="1" applyFill="1" applyBorder="1" applyAlignment="1">
      <alignment vertical="top" wrapText="1"/>
    </xf>
    <xf numFmtId="0" fontId="10" fillId="0" borderId="14" xfId="0" applyNumberFormat="1" applyFont="1" applyFill="1" applyBorder="1" applyAlignment="1">
      <alignment horizontal="right" vertical="top"/>
    </xf>
    <xf numFmtId="49" fontId="2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164" fontId="6" fillId="0" borderId="15" xfId="0" applyNumberFormat="1" applyFont="1" applyFill="1" applyBorder="1" applyAlignment="1">
      <alignment horizontal="right" vertical="top" wrapText="1"/>
    </xf>
    <xf numFmtId="0" fontId="6" fillId="0" borderId="24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vertical="top" wrapText="1"/>
    </xf>
    <xf numFmtId="0" fontId="6" fillId="0" borderId="16" xfId="0" applyNumberFormat="1" applyFont="1" applyFill="1" applyBorder="1" applyAlignment="1">
      <alignment horizontal="right" vertical="top"/>
    </xf>
    <xf numFmtId="0" fontId="10" fillId="0" borderId="16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right" vertical="top"/>
    </xf>
    <xf numFmtId="49" fontId="10" fillId="0" borderId="10" xfId="0" applyNumberFormat="1" applyFont="1" applyFill="1" applyBorder="1" applyAlignment="1">
      <alignment horizontal="center" vertical="top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vertical="top" wrapText="1"/>
    </xf>
    <xf numFmtId="164" fontId="2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167" fontId="2" fillId="0" borderId="0" xfId="0" applyNumberFormat="1" applyFont="1" applyFill="1" applyAlignment="1">
      <alignment/>
    </xf>
    <xf numFmtId="175" fontId="13" fillId="0" borderId="10" xfId="0" applyNumberFormat="1" applyFont="1" applyFill="1" applyBorder="1" applyAlignment="1">
      <alignment vertical="top" wrapText="1"/>
    </xf>
    <xf numFmtId="175" fontId="13" fillId="0" borderId="10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26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32" xfId="0" applyNumberFormat="1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top"/>
    </xf>
    <xf numFmtId="49" fontId="5" fillId="0" borderId="38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6"/>
  <sheetViews>
    <sheetView tabSelected="1" zoomScaleSheetLayoutView="100" zoomScalePageLayoutView="0" workbookViewId="0" topLeftCell="A5">
      <pane xSplit="2" ySplit="7" topLeftCell="C349" activePane="bottomRight" state="frozen"/>
      <selection pane="topLeft" activeCell="A5" sqref="A5"/>
      <selection pane="topRight" activeCell="C5" sqref="C5"/>
      <selection pane="bottomLeft" activeCell="A12" sqref="A12"/>
      <selection pane="bottomRight" activeCell="I353" sqref="I353"/>
    </sheetView>
  </sheetViews>
  <sheetFormatPr defaultColWidth="9.00390625" defaultRowHeight="12.75"/>
  <cols>
    <col min="1" max="1" width="24.125" style="27" customWidth="1"/>
    <col min="2" max="2" width="61.75390625" style="29" customWidth="1"/>
    <col min="3" max="3" width="17.25390625" style="29" customWidth="1"/>
    <col min="4" max="5" width="7.00390625" style="30" hidden="1" customWidth="1"/>
    <col min="6" max="6" width="16.125" style="4" customWidth="1"/>
    <col min="7" max="7" width="7.00390625" style="4" hidden="1" customWidth="1"/>
    <col min="8" max="8" width="7.375" style="122" hidden="1" customWidth="1"/>
    <col min="9" max="9" width="15.375" style="31" customWidth="1"/>
    <col min="10" max="11" width="10.00390625" style="36" customWidth="1"/>
    <col min="12" max="12" width="10.375" style="31" hidden="1" customWidth="1"/>
    <col min="13" max="14" width="9.125" style="31" customWidth="1"/>
    <col min="15" max="15" width="14.625" style="31" customWidth="1"/>
    <col min="16" max="16384" width="9.125" style="31" customWidth="1"/>
  </cols>
  <sheetData>
    <row r="1" spans="2:11" ht="16.5" customHeight="1" hidden="1">
      <c r="B1" s="28"/>
      <c r="H1" s="31" t="s">
        <v>637</v>
      </c>
      <c r="J1" s="32"/>
      <c r="K1" s="33"/>
    </row>
    <row r="2" spans="3:11" ht="12" customHeight="1" hidden="1">
      <c r="C2" s="34"/>
      <c r="D2" s="35"/>
      <c r="E2" s="35"/>
      <c r="H2" s="31" t="s">
        <v>638</v>
      </c>
      <c r="K2" s="33"/>
    </row>
    <row r="3" spans="2:11" ht="12" customHeight="1" hidden="1">
      <c r="B3" s="162"/>
      <c r="C3" s="162"/>
      <c r="D3" s="162"/>
      <c r="E3" s="162"/>
      <c r="F3" s="162"/>
      <c r="H3" s="31" t="s">
        <v>639</v>
      </c>
      <c r="K3" s="33"/>
    </row>
    <row r="4" spans="2:11" ht="12.75" customHeight="1" hidden="1">
      <c r="B4" s="28"/>
      <c r="C4" s="34"/>
      <c r="H4" s="31" t="s">
        <v>176</v>
      </c>
      <c r="J4" s="32"/>
      <c r="K4" s="37"/>
    </row>
    <row r="5" spans="2:11" ht="3.75" customHeight="1">
      <c r="B5" s="28"/>
      <c r="C5" s="34"/>
      <c r="H5" s="31"/>
      <c r="J5" s="32"/>
      <c r="K5" s="37"/>
    </row>
    <row r="6" spans="2:11" ht="18" customHeight="1">
      <c r="B6" s="38" t="s">
        <v>43</v>
      </c>
      <c r="C6" s="34"/>
      <c r="H6" s="39"/>
      <c r="J6" s="32"/>
      <c r="K6" s="37"/>
    </row>
    <row r="7" spans="2:10" ht="13.5" customHeight="1" thickBot="1">
      <c r="B7" s="35"/>
      <c r="C7" s="34"/>
      <c r="H7" s="39"/>
      <c r="J7" s="36" t="s">
        <v>621</v>
      </c>
    </row>
    <row r="8" spans="1:11" ht="77.25" customHeight="1">
      <c r="A8" s="145" t="s">
        <v>188</v>
      </c>
      <c r="B8" s="157" t="s">
        <v>373</v>
      </c>
      <c r="C8" s="163" t="s">
        <v>179</v>
      </c>
      <c r="D8" s="164"/>
      <c r="E8" s="164"/>
      <c r="F8" s="164"/>
      <c r="G8" s="164"/>
      <c r="H8" s="137"/>
      <c r="I8" s="141" t="s">
        <v>375</v>
      </c>
      <c r="J8" s="142"/>
      <c r="K8" s="143"/>
    </row>
    <row r="9" spans="1:11" ht="15">
      <c r="A9" s="146"/>
      <c r="B9" s="158"/>
      <c r="C9" s="138" t="s">
        <v>314</v>
      </c>
      <c r="D9" s="165"/>
      <c r="E9" s="166"/>
      <c r="F9" s="152" t="s">
        <v>315</v>
      </c>
      <c r="G9" s="153"/>
      <c r="H9" s="154"/>
      <c r="I9" s="150" t="s">
        <v>398</v>
      </c>
      <c r="J9" s="155" t="s">
        <v>83</v>
      </c>
      <c r="K9" s="148" t="s">
        <v>84</v>
      </c>
    </row>
    <row r="10" spans="1:11" ht="45.75" customHeight="1" thickBot="1">
      <c r="A10" s="147"/>
      <c r="B10" s="159"/>
      <c r="C10" s="40" t="s">
        <v>459</v>
      </c>
      <c r="D10" s="41" t="s">
        <v>85</v>
      </c>
      <c r="E10" s="5" t="s">
        <v>642</v>
      </c>
      <c r="F10" s="5" t="s">
        <v>459</v>
      </c>
      <c r="G10" s="41" t="s">
        <v>266</v>
      </c>
      <c r="H10" s="42" t="s">
        <v>642</v>
      </c>
      <c r="I10" s="151"/>
      <c r="J10" s="156"/>
      <c r="K10" s="149"/>
    </row>
    <row r="11" spans="1:11" ht="12.75" customHeight="1" thickBot="1">
      <c r="A11" s="43">
        <v>1</v>
      </c>
      <c r="B11" s="44" t="s">
        <v>226</v>
      </c>
      <c r="C11" s="45" t="s">
        <v>374</v>
      </c>
      <c r="D11" s="46"/>
      <c r="E11" s="46">
        <v>5</v>
      </c>
      <c r="F11" s="6">
        <v>4</v>
      </c>
      <c r="G11" s="47">
        <v>7</v>
      </c>
      <c r="H11" s="48" t="s">
        <v>641</v>
      </c>
      <c r="I11" s="49">
        <v>5</v>
      </c>
      <c r="J11" s="50">
        <v>6</v>
      </c>
      <c r="K11" s="51">
        <v>7</v>
      </c>
    </row>
    <row r="12" spans="1:11" ht="15.75" customHeight="1">
      <c r="A12" s="52"/>
      <c r="B12" s="53" t="s">
        <v>321</v>
      </c>
      <c r="C12" s="7"/>
      <c r="D12" s="7"/>
      <c r="E12" s="7"/>
      <c r="F12" s="7"/>
      <c r="G12" s="7"/>
      <c r="H12" s="7"/>
      <c r="I12" s="7"/>
      <c r="J12" s="54"/>
      <c r="K12" s="55"/>
    </row>
    <row r="13" spans="1:11" s="60" customFormat="1" ht="14.25" customHeight="1">
      <c r="A13" s="56" t="s">
        <v>243</v>
      </c>
      <c r="B13" s="57" t="s">
        <v>217</v>
      </c>
      <c r="C13" s="58">
        <f aca="true" t="shared" si="0" ref="C13:I13">SUM(C14+C20+C26+C30+C35+C42+C50+C61+C63+C68+C70+C87+C64)</f>
        <v>4876265.642999999</v>
      </c>
      <c r="D13" s="58" t="e">
        <f t="shared" si="0"/>
        <v>#REF!</v>
      </c>
      <c r="E13" s="58" t="e">
        <f t="shared" si="0"/>
        <v>#REF!</v>
      </c>
      <c r="F13" s="58">
        <f t="shared" si="0"/>
        <v>3258650.3428700007</v>
      </c>
      <c r="G13" s="58" t="e">
        <f t="shared" si="0"/>
        <v>#REF!</v>
      </c>
      <c r="H13" s="58" t="e">
        <f t="shared" si="0"/>
        <v>#REF!</v>
      </c>
      <c r="I13" s="58">
        <f t="shared" si="0"/>
        <v>2678644.3786199996</v>
      </c>
      <c r="J13" s="25">
        <f>I13/C13*10000%</f>
        <v>54.932289885914244</v>
      </c>
      <c r="K13" s="59">
        <f>I13/F13*10000%</f>
        <v>82.2010371404509</v>
      </c>
    </row>
    <row r="14" spans="1:11" s="63" customFormat="1" ht="13.5" customHeight="1">
      <c r="A14" s="61" t="s">
        <v>244</v>
      </c>
      <c r="B14" s="62" t="s">
        <v>242</v>
      </c>
      <c r="C14" s="18">
        <f>C15</f>
        <v>2390308</v>
      </c>
      <c r="D14" s="9">
        <v>469806</v>
      </c>
      <c r="E14" s="9">
        <v>107508.18364</v>
      </c>
      <c r="F14" s="18">
        <f>F15</f>
        <v>1616256</v>
      </c>
      <c r="G14" s="9"/>
      <c r="H14" s="9"/>
      <c r="I14" s="18">
        <f>I15</f>
        <v>1398010.32949</v>
      </c>
      <c r="J14" s="25">
        <f aca="true" t="shared" si="1" ref="J14:J39">I14/C14*10000%</f>
        <v>58.4866188579045</v>
      </c>
      <c r="K14" s="59">
        <f aca="true" t="shared" si="2" ref="K14:K41">I14/F14*10000%</f>
        <v>86.49683772187079</v>
      </c>
    </row>
    <row r="15" spans="1:11" ht="15">
      <c r="A15" s="61" t="s">
        <v>245</v>
      </c>
      <c r="B15" s="69" t="s">
        <v>585</v>
      </c>
      <c r="C15" s="18">
        <f>SUM(C16:C19)</f>
        <v>2390308</v>
      </c>
      <c r="D15" s="9">
        <v>3660</v>
      </c>
      <c r="E15" s="9">
        <v>1311.40538</v>
      </c>
      <c r="F15" s="18">
        <f>SUM(F16:F19)</f>
        <v>1616256</v>
      </c>
      <c r="G15" s="18">
        <f>SUM(G16:G19)</f>
        <v>0</v>
      </c>
      <c r="H15" s="18">
        <f>SUM(H16:H19)</f>
        <v>0</v>
      </c>
      <c r="I15" s="18">
        <f>SUM(I16:I19)</f>
        <v>1398010.32949</v>
      </c>
      <c r="J15" s="25">
        <f t="shared" si="1"/>
        <v>58.4866188579045</v>
      </c>
      <c r="K15" s="24">
        <f t="shared" si="2"/>
        <v>86.49683772187079</v>
      </c>
    </row>
    <row r="16" spans="1:11" ht="51">
      <c r="A16" s="126" t="s">
        <v>126</v>
      </c>
      <c r="B16" s="70" t="s">
        <v>216</v>
      </c>
      <c r="C16" s="17">
        <v>2316392</v>
      </c>
      <c r="D16" s="8">
        <v>3660</v>
      </c>
      <c r="E16" s="8">
        <v>1311.40538</v>
      </c>
      <c r="F16" s="17">
        <v>1551507</v>
      </c>
      <c r="G16" s="8"/>
      <c r="H16" s="67"/>
      <c r="I16" s="17">
        <v>1323998.29537</v>
      </c>
      <c r="J16" s="2">
        <f t="shared" si="1"/>
        <v>57.15778224799601</v>
      </c>
      <c r="K16" s="23">
        <f t="shared" si="2"/>
        <v>85.33627598006325</v>
      </c>
    </row>
    <row r="17" spans="1:11" ht="76.5" customHeight="1">
      <c r="A17" s="126" t="s">
        <v>128</v>
      </c>
      <c r="B17" s="70" t="s">
        <v>438</v>
      </c>
      <c r="C17" s="17">
        <v>45154</v>
      </c>
      <c r="D17" s="8">
        <v>1119</v>
      </c>
      <c r="E17" s="8">
        <v>513.31002</v>
      </c>
      <c r="F17" s="17">
        <v>39610</v>
      </c>
      <c r="G17" s="8"/>
      <c r="H17" s="67"/>
      <c r="I17" s="17">
        <v>48795.09797</v>
      </c>
      <c r="J17" s="2">
        <f t="shared" si="1"/>
        <v>108.06373293617399</v>
      </c>
      <c r="K17" s="23">
        <f t="shared" si="2"/>
        <v>123.18883607674832</v>
      </c>
    </row>
    <row r="18" spans="1:11" ht="38.25">
      <c r="A18" s="126" t="s">
        <v>129</v>
      </c>
      <c r="B18" s="70" t="s">
        <v>127</v>
      </c>
      <c r="C18" s="17">
        <v>18735</v>
      </c>
      <c r="D18" s="8">
        <v>42</v>
      </c>
      <c r="E18" s="8">
        <v>10.82909</v>
      </c>
      <c r="F18" s="17">
        <v>17476</v>
      </c>
      <c r="G18" s="8"/>
      <c r="H18" s="67"/>
      <c r="I18" s="17">
        <v>11553.64792</v>
      </c>
      <c r="J18" s="2">
        <f t="shared" si="1"/>
        <v>61.66879060581798</v>
      </c>
      <c r="K18" s="23">
        <f t="shared" si="2"/>
        <v>66.1115124742504</v>
      </c>
    </row>
    <row r="19" spans="1:11" ht="63.75">
      <c r="A19" s="126" t="s">
        <v>130</v>
      </c>
      <c r="B19" s="70" t="s">
        <v>10</v>
      </c>
      <c r="C19" s="17">
        <v>10027</v>
      </c>
      <c r="D19" s="8">
        <v>2452</v>
      </c>
      <c r="E19" s="8">
        <v>847.29736</v>
      </c>
      <c r="F19" s="17">
        <v>7663</v>
      </c>
      <c r="G19" s="8"/>
      <c r="H19" s="67"/>
      <c r="I19" s="17">
        <v>13663.28823</v>
      </c>
      <c r="J19" s="2">
        <f t="shared" si="1"/>
        <v>136.2649668893986</v>
      </c>
      <c r="K19" s="23">
        <f t="shared" si="2"/>
        <v>178.302077906825</v>
      </c>
    </row>
    <row r="20" spans="1:11" ht="25.5">
      <c r="A20" s="61" t="s">
        <v>246</v>
      </c>
      <c r="B20" s="62" t="s">
        <v>437</v>
      </c>
      <c r="C20" s="18">
        <f>C21</f>
        <v>18141.8</v>
      </c>
      <c r="D20" s="9">
        <v>47</v>
      </c>
      <c r="E20" s="9">
        <v>-60.03109</v>
      </c>
      <c r="F20" s="18">
        <f>F21</f>
        <v>13606.2</v>
      </c>
      <c r="G20" s="18">
        <f>G21</f>
        <v>0</v>
      </c>
      <c r="H20" s="18">
        <f>H21</f>
        <v>0</v>
      </c>
      <c r="I20" s="18">
        <f>I21</f>
        <v>13953.484309999998</v>
      </c>
      <c r="J20" s="25">
        <f>I20/C20*10000%</f>
        <v>76.91345020890981</v>
      </c>
      <c r="K20" s="59">
        <f t="shared" si="2"/>
        <v>102.55239750995868</v>
      </c>
    </row>
    <row r="21" spans="1:11" ht="25.5">
      <c r="A21" s="76" t="s">
        <v>572</v>
      </c>
      <c r="B21" s="125" t="s">
        <v>396</v>
      </c>
      <c r="C21" s="75">
        <f>SUM(C22:C25)</f>
        <v>18141.8</v>
      </c>
      <c r="D21" s="22">
        <v>84364</v>
      </c>
      <c r="E21" s="22">
        <v>78147.76858</v>
      </c>
      <c r="F21" s="75">
        <v>13606.2</v>
      </c>
      <c r="G21" s="75">
        <f>G22+G23+G24+G25</f>
        <v>0</v>
      </c>
      <c r="H21" s="75">
        <f>H22+H23+H24+H25</f>
        <v>0</v>
      </c>
      <c r="I21" s="75">
        <f>SUM(I22:I25)</f>
        <v>13953.484309999998</v>
      </c>
      <c r="J21" s="26">
        <f>I21/C21*10000%</f>
        <v>76.91345020890981</v>
      </c>
      <c r="K21" s="23">
        <f t="shared" si="2"/>
        <v>102.55239750995868</v>
      </c>
    </row>
    <row r="22" spans="1:11" ht="51">
      <c r="A22" s="76" t="s">
        <v>571</v>
      </c>
      <c r="B22" s="125" t="s">
        <v>397</v>
      </c>
      <c r="C22" s="75">
        <v>6437.19</v>
      </c>
      <c r="D22" s="22">
        <v>80263</v>
      </c>
      <c r="E22" s="22">
        <v>74439.67577</v>
      </c>
      <c r="F22" s="75">
        <v>4827.888</v>
      </c>
      <c r="G22" s="124"/>
      <c r="H22" s="124"/>
      <c r="I22" s="75">
        <v>4684.32213</v>
      </c>
      <c r="J22" s="26">
        <f>I22/C22*10000%</f>
        <v>72.76967325805204</v>
      </c>
      <c r="K22" s="23">
        <f t="shared" si="2"/>
        <v>97.02632144739066</v>
      </c>
    </row>
    <row r="23" spans="1:11" ht="63.75">
      <c r="A23" s="76" t="s">
        <v>570</v>
      </c>
      <c r="B23" s="125" t="s">
        <v>399</v>
      </c>
      <c r="C23" s="75">
        <v>97.78</v>
      </c>
      <c r="D23" s="22">
        <v>221</v>
      </c>
      <c r="E23" s="22">
        <v>0</v>
      </c>
      <c r="F23" s="75">
        <v>73332</v>
      </c>
      <c r="G23" s="124"/>
      <c r="H23" s="124"/>
      <c r="I23" s="75">
        <v>76.19604</v>
      </c>
      <c r="J23" s="26">
        <f>I23/C23*10000%</f>
        <v>77.92599713642872</v>
      </c>
      <c r="K23" s="23">
        <f t="shared" si="2"/>
        <v>0.10390558010145638</v>
      </c>
    </row>
    <row r="24" spans="1:11" ht="51">
      <c r="A24" s="64" t="s">
        <v>569</v>
      </c>
      <c r="B24" s="125" t="s">
        <v>406</v>
      </c>
      <c r="C24" s="17">
        <v>14049.87</v>
      </c>
      <c r="D24" s="8">
        <v>3880</v>
      </c>
      <c r="E24" s="8">
        <v>3708.09281</v>
      </c>
      <c r="F24" s="17">
        <v>10537.398</v>
      </c>
      <c r="G24" s="67"/>
      <c r="H24" s="67"/>
      <c r="I24" s="17">
        <v>9873.54482</v>
      </c>
      <c r="J24" s="26">
        <f t="shared" si="1"/>
        <v>70.2749905871015</v>
      </c>
      <c r="K24" s="23">
        <f t="shared" si="2"/>
        <v>93.70002746408554</v>
      </c>
    </row>
    <row r="25" spans="1:11" ht="56.25" customHeight="1">
      <c r="A25" s="64" t="s">
        <v>568</v>
      </c>
      <c r="B25" s="125" t="s">
        <v>407</v>
      </c>
      <c r="C25" s="17">
        <v>-2443.04</v>
      </c>
      <c r="D25" s="8">
        <v>150100</v>
      </c>
      <c r="E25" s="8">
        <v>36553.06092</v>
      </c>
      <c r="F25" s="17">
        <v>-1832.418</v>
      </c>
      <c r="G25" s="67"/>
      <c r="H25" s="67"/>
      <c r="I25" s="15">
        <v>-680.57868</v>
      </c>
      <c r="J25" s="26">
        <f>I25/C25*10000%</f>
        <v>27.85786069814657</v>
      </c>
      <c r="K25" s="23">
        <f>I25/F25*10000%</f>
        <v>37.14101695137245</v>
      </c>
    </row>
    <row r="26" spans="1:11" ht="15">
      <c r="A26" s="61" t="s">
        <v>247</v>
      </c>
      <c r="B26" s="69" t="s">
        <v>181</v>
      </c>
      <c r="C26" s="18">
        <f>C27+C28+C29</f>
        <v>393210</v>
      </c>
      <c r="D26" s="9">
        <v>2917</v>
      </c>
      <c r="E26" s="9">
        <v>2221.75557</v>
      </c>
      <c r="F26" s="18">
        <f>F27+F28+F29</f>
        <v>287069</v>
      </c>
      <c r="G26" s="18" t="e">
        <f>#REF!+G27+G28+G29</f>
        <v>#REF!</v>
      </c>
      <c r="H26" s="18" t="e">
        <f>#REF!+H27+H28+H29</f>
        <v>#REF!</v>
      </c>
      <c r="I26" s="18">
        <f>I27+I28+I29</f>
        <v>258461.75600999998</v>
      </c>
      <c r="J26" s="25">
        <f t="shared" si="1"/>
        <v>65.73122657358664</v>
      </c>
      <c r="K26" s="24">
        <f t="shared" si="2"/>
        <v>90.03471500231652</v>
      </c>
    </row>
    <row r="27" spans="1:11" ht="15">
      <c r="A27" s="61" t="s">
        <v>248</v>
      </c>
      <c r="B27" s="62" t="s">
        <v>644</v>
      </c>
      <c r="C27" s="18">
        <v>376562</v>
      </c>
      <c r="D27" s="9">
        <v>235</v>
      </c>
      <c r="E27" s="9">
        <v>10</v>
      </c>
      <c r="F27" s="18">
        <v>278845</v>
      </c>
      <c r="G27" s="71"/>
      <c r="H27" s="71"/>
      <c r="I27" s="18">
        <v>251881.99545</v>
      </c>
      <c r="J27" s="25">
        <f t="shared" si="1"/>
        <v>66.88991333432476</v>
      </c>
      <c r="K27" s="24">
        <f t="shared" si="2"/>
        <v>90.33046870124979</v>
      </c>
    </row>
    <row r="28" spans="1:11" ht="15">
      <c r="A28" s="61" t="s">
        <v>249</v>
      </c>
      <c r="B28" s="62" t="s">
        <v>645</v>
      </c>
      <c r="C28" s="18">
        <v>583</v>
      </c>
      <c r="D28" s="9">
        <v>235</v>
      </c>
      <c r="E28" s="9">
        <v>10</v>
      </c>
      <c r="F28" s="18">
        <v>583</v>
      </c>
      <c r="G28" s="71"/>
      <c r="H28" s="71"/>
      <c r="I28" s="18">
        <v>490.82873</v>
      </c>
      <c r="J28" s="25">
        <f>I28/C28*10000%</f>
        <v>84.19017667238423</v>
      </c>
      <c r="K28" s="24">
        <f t="shared" si="2"/>
        <v>84.19017667238423</v>
      </c>
    </row>
    <row r="29" spans="1:11" ht="25.5">
      <c r="A29" s="61" t="s">
        <v>324</v>
      </c>
      <c r="B29" s="62" t="s">
        <v>439</v>
      </c>
      <c r="C29" s="18">
        <v>16065</v>
      </c>
      <c r="D29" s="9">
        <v>107</v>
      </c>
      <c r="E29" s="9">
        <v>15.2</v>
      </c>
      <c r="F29" s="18">
        <v>7641</v>
      </c>
      <c r="G29" s="71"/>
      <c r="H29" s="71"/>
      <c r="I29" s="18">
        <v>6088.93183</v>
      </c>
      <c r="J29" s="25">
        <f>I29/C29*10000%</f>
        <v>37.90184768129474</v>
      </c>
      <c r="K29" s="24">
        <f>I29/F29*10000%</f>
        <v>79.68763028399425</v>
      </c>
    </row>
    <row r="30" spans="1:11" ht="15">
      <c r="A30" s="61" t="s">
        <v>250</v>
      </c>
      <c r="B30" s="62" t="s">
        <v>182</v>
      </c>
      <c r="C30" s="18">
        <f>C31+C32</f>
        <v>740728</v>
      </c>
      <c r="D30" s="9">
        <v>107</v>
      </c>
      <c r="E30" s="9">
        <v>15.2</v>
      </c>
      <c r="F30" s="18">
        <f>F31+F32</f>
        <v>401408</v>
      </c>
      <c r="G30" s="18">
        <f>G31+G32</f>
        <v>0</v>
      </c>
      <c r="H30" s="18">
        <f>H31+H32</f>
        <v>0</v>
      </c>
      <c r="I30" s="18">
        <f>I31+I32</f>
        <v>254533.35822</v>
      </c>
      <c r="J30" s="25">
        <f t="shared" si="1"/>
        <v>34.362594396323615</v>
      </c>
      <c r="K30" s="24">
        <f t="shared" si="2"/>
        <v>63.410135876713966</v>
      </c>
    </row>
    <row r="31" spans="1:11" ht="15">
      <c r="A31" s="61" t="s">
        <v>251</v>
      </c>
      <c r="B31" s="62" t="s">
        <v>449</v>
      </c>
      <c r="C31" s="18">
        <v>242266</v>
      </c>
      <c r="D31" s="18">
        <v>0</v>
      </c>
      <c r="E31" s="18">
        <v>1.35088</v>
      </c>
      <c r="F31" s="18">
        <v>83424</v>
      </c>
      <c r="G31" s="18"/>
      <c r="H31" s="18"/>
      <c r="I31" s="18">
        <v>11978.27532</v>
      </c>
      <c r="J31" s="25">
        <f t="shared" si="1"/>
        <v>4.944265939091743</v>
      </c>
      <c r="K31" s="24">
        <f t="shared" si="2"/>
        <v>14.3583085443038</v>
      </c>
    </row>
    <row r="32" spans="1:11" ht="15">
      <c r="A32" s="61" t="s">
        <v>252</v>
      </c>
      <c r="B32" s="69" t="s">
        <v>640</v>
      </c>
      <c r="C32" s="18">
        <f>SUM(C33:C34)</f>
        <v>498462</v>
      </c>
      <c r="D32" s="9">
        <v>0</v>
      </c>
      <c r="E32" s="9">
        <v>0.00634</v>
      </c>
      <c r="F32" s="18">
        <f>SUM(F33:F34)</f>
        <v>317984</v>
      </c>
      <c r="G32" s="18">
        <f>SUM(G33:G34)</f>
        <v>0</v>
      </c>
      <c r="H32" s="18">
        <f>SUM(H33:H34)</f>
        <v>0</v>
      </c>
      <c r="I32" s="18">
        <f>SUM(I33:I34)</f>
        <v>242555.08289999998</v>
      </c>
      <c r="J32" s="25">
        <f t="shared" si="1"/>
        <v>48.660696883613994</v>
      </c>
      <c r="K32" s="24">
        <f t="shared" si="2"/>
        <v>76.27902124006238</v>
      </c>
    </row>
    <row r="33" spans="1:11" ht="15">
      <c r="A33" s="64" t="s">
        <v>157</v>
      </c>
      <c r="B33" s="68" t="s">
        <v>156</v>
      </c>
      <c r="C33" s="17">
        <v>370762</v>
      </c>
      <c r="D33" s="8">
        <v>0</v>
      </c>
      <c r="E33" s="8">
        <v>0</v>
      </c>
      <c r="F33" s="17">
        <v>295984</v>
      </c>
      <c r="G33" s="67"/>
      <c r="H33" s="67"/>
      <c r="I33" s="17">
        <v>230590.11821</v>
      </c>
      <c r="J33" s="2">
        <f t="shared" si="1"/>
        <v>62.19356843743425</v>
      </c>
      <c r="K33" s="23">
        <f t="shared" si="2"/>
        <v>77.9062781130061</v>
      </c>
    </row>
    <row r="34" spans="1:11" s="63" customFormat="1" ht="14.25">
      <c r="A34" s="64" t="s">
        <v>158</v>
      </c>
      <c r="B34" s="65" t="s">
        <v>159</v>
      </c>
      <c r="C34" s="17">
        <v>127700</v>
      </c>
      <c r="D34" s="9">
        <v>218255.47634</v>
      </c>
      <c r="E34" s="9">
        <v>18367.56542</v>
      </c>
      <c r="F34" s="17">
        <v>22000</v>
      </c>
      <c r="G34" s="71"/>
      <c r="H34" s="71"/>
      <c r="I34" s="17">
        <v>11964.96469</v>
      </c>
      <c r="J34" s="2">
        <f t="shared" si="1"/>
        <v>9.36958863743148</v>
      </c>
      <c r="K34" s="23">
        <f t="shared" si="2"/>
        <v>54.38620313636364</v>
      </c>
    </row>
    <row r="35" spans="1:11" ht="15">
      <c r="A35" s="61" t="s">
        <v>253</v>
      </c>
      <c r="B35" s="62" t="s">
        <v>100</v>
      </c>
      <c r="C35" s="18">
        <f>SUM(C36+C38)</f>
        <v>65402.5</v>
      </c>
      <c r="D35" s="18">
        <f aca="true" t="shared" si="3" ref="D35:I35">SUM(D36+D38)</f>
        <v>204455.47634000002</v>
      </c>
      <c r="E35" s="18">
        <f t="shared" si="3"/>
        <v>16620.85683</v>
      </c>
      <c r="F35" s="18">
        <f>SUM(F36+F38)</f>
        <v>48895</v>
      </c>
      <c r="G35" s="18">
        <f t="shared" si="3"/>
        <v>0</v>
      </c>
      <c r="H35" s="18">
        <f t="shared" si="3"/>
        <v>0</v>
      </c>
      <c r="I35" s="18">
        <f t="shared" si="3"/>
        <v>48990.25231</v>
      </c>
      <c r="J35" s="25">
        <f t="shared" si="1"/>
        <v>74.90577930507244</v>
      </c>
      <c r="K35" s="24">
        <f t="shared" si="2"/>
        <v>100.19480991921466</v>
      </c>
    </row>
    <row r="36" spans="1:11" ht="25.5">
      <c r="A36" s="64" t="s">
        <v>254</v>
      </c>
      <c r="B36" s="65" t="s">
        <v>497</v>
      </c>
      <c r="C36" s="17">
        <f>SUM(C37)</f>
        <v>63772</v>
      </c>
      <c r="D36" s="17">
        <v>43.2</v>
      </c>
      <c r="E36" s="17">
        <v>0</v>
      </c>
      <c r="F36" s="17">
        <f>SUM(F37)</f>
        <v>47670</v>
      </c>
      <c r="G36" s="17">
        <f>SUM(G37)</f>
        <v>0</v>
      </c>
      <c r="H36" s="17">
        <f>SUM(H37)</f>
        <v>0</v>
      </c>
      <c r="I36" s="17">
        <f>SUM(I37)</f>
        <v>47763.85231</v>
      </c>
      <c r="J36" s="2">
        <f t="shared" si="1"/>
        <v>74.89784279934769</v>
      </c>
      <c r="K36" s="23">
        <f t="shared" si="2"/>
        <v>100.19687919026643</v>
      </c>
    </row>
    <row r="37" spans="1:11" ht="38.25">
      <c r="A37" s="64" t="s">
        <v>255</v>
      </c>
      <c r="B37" s="68" t="s">
        <v>101</v>
      </c>
      <c r="C37" s="17">
        <v>63772</v>
      </c>
      <c r="D37" s="8">
        <v>218212.27634</v>
      </c>
      <c r="E37" s="8">
        <v>0</v>
      </c>
      <c r="F37" s="17">
        <v>47670</v>
      </c>
      <c r="G37" s="8"/>
      <c r="H37" s="67"/>
      <c r="I37" s="17">
        <v>47763.85231</v>
      </c>
      <c r="J37" s="2">
        <f t="shared" si="1"/>
        <v>74.89784279934769</v>
      </c>
      <c r="K37" s="23">
        <f t="shared" si="2"/>
        <v>100.19687919026643</v>
      </c>
    </row>
    <row r="38" spans="1:11" ht="25.5">
      <c r="A38" s="64" t="s">
        <v>256</v>
      </c>
      <c r="B38" s="66" t="s">
        <v>624</v>
      </c>
      <c r="C38" s="17">
        <f>SUM(C39+C40)</f>
        <v>1630.5</v>
      </c>
      <c r="D38" s="67">
        <v>204412.27634</v>
      </c>
      <c r="E38" s="67">
        <v>16620.85683</v>
      </c>
      <c r="F38" s="17">
        <f>SUM(F39+F40)</f>
        <v>1225</v>
      </c>
      <c r="G38" s="17">
        <f>SUM(G39+G40)</f>
        <v>0</v>
      </c>
      <c r="H38" s="17">
        <f>SUM(H39+H40)</f>
        <v>0</v>
      </c>
      <c r="I38" s="17">
        <f>SUM(I39+I40)</f>
        <v>1226.4</v>
      </c>
      <c r="J38" s="2">
        <f t="shared" si="1"/>
        <v>75.2161913523459</v>
      </c>
      <c r="K38" s="23">
        <f t="shared" si="2"/>
        <v>100.11428571428571</v>
      </c>
    </row>
    <row r="39" spans="1:11" ht="25.5">
      <c r="A39" s="64" t="s">
        <v>257</v>
      </c>
      <c r="B39" s="68" t="s">
        <v>107</v>
      </c>
      <c r="C39" s="17">
        <v>1150</v>
      </c>
      <c r="D39" s="8">
        <v>13800</v>
      </c>
      <c r="E39" s="8">
        <v>1732.70859</v>
      </c>
      <c r="F39" s="17">
        <v>865</v>
      </c>
      <c r="G39" s="8"/>
      <c r="H39" s="8"/>
      <c r="I39" s="17">
        <v>1108</v>
      </c>
      <c r="J39" s="2">
        <f t="shared" si="1"/>
        <v>96.34782608695652</v>
      </c>
      <c r="K39" s="23">
        <f t="shared" si="2"/>
        <v>128.09248554913296</v>
      </c>
    </row>
    <row r="40" spans="1:11" ht="51">
      <c r="A40" s="64" t="s">
        <v>599</v>
      </c>
      <c r="B40" s="65" t="s">
        <v>440</v>
      </c>
      <c r="C40" s="17">
        <f>SUM(C41)</f>
        <v>480.5</v>
      </c>
      <c r="D40" s="8">
        <v>0</v>
      </c>
      <c r="E40" s="8">
        <v>14</v>
      </c>
      <c r="F40" s="17">
        <v>360</v>
      </c>
      <c r="G40" s="17">
        <f>SUM(G41)</f>
        <v>0</v>
      </c>
      <c r="H40" s="17">
        <f>SUM(H41)</f>
        <v>0</v>
      </c>
      <c r="I40" s="17">
        <v>118.4</v>
      </c>
      <c r="J40" s="2">
        <f>I40/C40*10000%</f>
        <v>24.640998959417274</v>
      </c>
      <c r="K40" s="23">
        <f t="shared" si="2"/>
        <v>32.88888888888889</v>
      </c>
    </row>
    <row r="41" spans="1:11" ht="51" hidden="1">
      <c r="A41" s="64" t="s">
        <v>600</v>
      </c>
      <c r="B41" s="65" t="s">
        <v>441</v>
      </c>
      <c r="C41" s="17">
        <v>480.5</v>
      </c>
      <c r="D41" s="8">
        <v>0</v>
      </c>
      <c r="E41" s="8">
        <v>14</v>
      </c>
      <c r="F41" s="17">
        <v>90</v>
      </c>
      <c r="G41" s="8"/>
      <c r="H41" s="8"/>
      <c r="I41" s="17">
        <v>35.2</v>
      </c>
      <c r="J41" s="2">
        <f>I41/C41*10000%</f>
        <v>7.32570239334027</v>
      </c>
      <c r="K41" s="23">
        <f t="shared" si="2"/>
        <v>39.111111111111114</v>
      </c>
    </row>
    <row r="42" spans="1:11" ht="26.25">
      <c r="A42" s="127" t="s">
        <v>258</v>
      </c>
      <c r="B42" s="73" t="s">
        <v>202</v>
      </c>
      <c r="C42" s="18">
        <f>SUM(C44+C47+C48+C49)</f>
        <v>0</v>
      </c>
      <c r="D42" s="18">
        <v>7323</v>
      </c>
      <c r="E42" s="18">
        <v>6261.91757</v>
      </c>
      <c r="F42" s="18">
        <f>SUM(F44+F47+F48+F49)</f>
        <v>0</v>
      </c>
      <c r="G42" s="9"/>
      <c r="H42" s="9"/>
      <c r="I42" s="18">
        <v>4.83455</v>
      </c>
      <c r="J42" s="25">
        <v>0</v>
      </c>
      <c r="K42" s="59">
        <v>0</v>
      </c>
    </row>
    <row r="43" spans="1:11" ht="26.25" hidden="1">
      <c r="A43" s="128" t="s">
        <v>82</v>
      </c>
      <c r="B43" s="74" t="s">
        <v>451</v>
      </c>
      <c r="C43" s="17">
        <v>0</v>
      </c>
      <c r="D43" s="8">
        <v>7323</v>
      </c>
      <c r="E43" s="8">
        <v>6261.91757</v>
      </c>
      <c r="F43" s="17">
        <v>0</v>
      </c>
      <c r="G43" s="8"/>
      <c r="H43" s="8"/>
      <c r="I43" s="17">
        <v>0</v>
      </c>
      <c r="J43" s="2">
        <v>0</v>
      </c>
      <c r="K43" s="2">
        <f>J43/D43*10000%</f>
        <v>0</v>
      </c>
    </row>
    <row r="44" spans="1:11" ht="15" hidden="1">
      <c r="A44" s="128" t="s">
        <v>88</v>
      </c>
      <c r="B44" s="74" t="s">
        <v>77</v>
      </c>
      <c r="C44" s="17">
        <f>SUM(C45:C46)</f>
        <v>0</v>
      </c>
      <c r="D44" s="8"/>
      <c r="E44" s="8"/>
      <c r="F44" s="17">
        <v>0</v>
      </c>
      <c r="G44" s="17">
        <f>SUM(G45:G46)</f>
        <v>0</v>
      </c>
      <c r="H44" s="17">
        <f>SUM(H45:H46)</f>
        <v>0</v>
      </c>
      <c r="I44" s="17">
        <v>0</v>
      </c>
      <c r="J44" s="2">
        <v>0</v>
      </c>
      <c r="K44" s="23">
        <v>0</v>
      </c>
    </row>
    <row r="45" spans="1:11" ht="15" hidden="1">
      <c r="A45" s="128" t="s">
        <v>89</v>
      </c>
      <c r="B45" s="74" t="s">
        <v>78</v>
      </c>
      <c r="C45" s="17">
        <v>0</v>
      </c>
      <c r="D45" s="8"/>
      <c r="E45" s="8"/>
      <c r="F45" s="17">
        <v>0</v>
      </c>
      <c r="G45" s="8"/>
      <c r="H45" s="8"/>
      <c r="I45" s="17">
        <v>0</v>
      </c>
      <c r="J45" s="2">
        <v>0</v>
      </c>
      <c r="K45" s="23">
        <v>0</v>
      </c>
    </row>
    <row r="46" spans="1:11" ht="15" hidden="1">
      <c r="A46" s="128" t="s">
        <v>90</v>
      </c>
      <c r="B46" s="74" t="s">
        <v>79</v>
      </c>
      <c r="C46" s="17">
        <v>0</v>
      </c>
      <c r="D46" s="8"/>
      <c r="E46" s="8"/>
      <c r="F46" s="17">
        <v>0</v>
      </c>
      <c r="G46" s="8"/>
      <c r="H46" s="8"/>
      <c r="I46" s="17">
        <v>0</v>
      </c>
      <c r="J46" s="2">
        <v>0</v>
      </c>
      <c r="K46" s="23">
        <v>0</v>
      </c>
    </row>
    <row r="47" spans="1:11" ht="26.25" hidden="1">
      <c r="A47" s="128" t="s">
        <v>91</v>
      </c>
      <c r="B47" s="74" t="s">
        <v>80</v>
      </c>
      <c r="C47" s="17">
        <v>0</v>
      </c>
      <c r="D47" s="8"/>
      <c r="E47" s="8"/>
      <c r="F47" s="17">
        <v>0</v>
      </c>
      <c r="G47" s="8"/>
      <c r="H47" s="8"/>
      <c r="I47" s="17">
        <v>0</v>
      </c>
      <c r="J47" s="2">
        <v>0</v>
      </c>
      <c r="K47" s="23">
        <v>0</v>
      </c>
    </row>
    <row r="48" spans="1:11" ht="15" hidden="1">
      <c r="A48" s="128" t="s">
        <v>92</v>
      </c>
      <c r="B48" s="74" t="s">
        <v>81</v>
      </c>
      <c r="C48" s="17">
        <v>0</v>
      </c>
      <c r="D48" s="8"/>
      <c r="E48" s="8"/>
      <c r="F48" s="17">
        <v>0</v>
      </c>
      <c r="G48" s="8"/>
      <c r="H48" s="8"/>
      <c r="I48" s="17">
        <v>0</v>
      </c>
      <c r="J48" s="2">
        <v>0</v>
      </c>
      <c r="K48" s="23">
        <v>0</v>
      </c>
    </row>
    <row r="49" spans="1:11" ht="26.25" hidden="1">
      <c r="A49" s="128" t="s">
        <v>325</v>
      </c>
      <c r="B49" s="74" t="s">
        <v>442</v>
      </c>
      <c r="C49" s="17">
        <v>0</v>
      </c>
      <c r="D49" s="8"/>
      <c r="E49" s="8"/>
      <c r="F49" s="17">
        <v>0</v>
      </c>
      <c r="G49" s="8"/>
      <c r="H49" s="8"/>
      <c r="I49" s="17">
        <v>0</v>
      </c>
      <c r="J49" s="2">
        <v>0</v>
      </c>
      <c r="K49" s="23">
        <v>0</v>
      </c>
    </row>
    <row r="50" spans="1:11" ht="25.5">
      <c r="A50" s="61" t="s">
        <v>259</v>
      </c>
      <c r="B50" s="62" t="s">
        <v>201</v>
      </c>
      <c r="C50" s="18">
        <f>SUM(C51+C52+C53+C59+C58)</f>
        <v>747377.6</v>
      </c>
      <c r="D50" s="18" t="e">
        <f>SUM(D51+D52+D53+D59+#REF!)</f>
        <v>#REF!</v>
      </c>
      <c r="E50" s="18" t="e">
        <f>SUM(E51+E52+E53+E59+#REF!)</f>
        <v>#REF!</v>
      </c>
      <c r="F50" s="18">
        <f>SUM(F51+F52+F53+F59+F58)</f>
        <v>527670.9808700001</v>
      </c>
      <c r="G50" s="18">
        <f>SUM(G51+G52+G53+G59)</f>
        <v>0</v>
      </c>
      <c r="H50" s="18">
        <f>SUM(H51+H52+H53+H59)</f>
        <v>0</v>
      </c>
      <c r="I50" s="18">
        <f>SUM(I51+I52+I53+I59+I58)</f>
        <v>319622.49883</v>
      </c>
      <c r="J50" s="25">
        <f aca="true" t="shared" si="4" ref="J50:J64">I50/C50*10000%</f>
        <v>42.76586545141305</v>
      </c>
      <c r="K50" s="59">
        <f aca="true" t="shared" si="5" ref="K50:K56">I50/F50*10000%</f>
        <v>60.57230934000215</v>
      </c>
    </row>
    <row r="51" spans="1:11" ht="38.25">
      <c r="A51" s="126" t="s">
        <v>510</v>
      </c>
      <c r="B51" s="72" t="s">
        <v>215</v>
      </c>
      <c r="C51" s="75">
        <v>0</v>
      </c>
      <c r="D51" s="22"/>
      <c r="E51" s="22"/>
      <c r="F51" s="75">
        <v>0</v>
      </c>
      <c r="G51" s="22"/>
      <c r="H51" s="22"/>
      <c r="I51" s="75">
        <v>2512.69932</v>
      </c>
      <c r="J51" s="2">
        <v>0</v>
      </c>
      <c r="K51" s="23">
        <v>0</v>
      </c>
    </row>
    <row r="52" spans="1:11" ht="25.5">
      <c r="A52" s="76" t="s">
        <v>260</v>
      </c>
      <c r="B52" s="72" t="s">
        <v>110</v>
      </c>
      <c r="C52" s="17">
        <v>217</v>
      </c>
      <c r="D52" s="8"/>
      <c r="E52" s="8"/>
      <c r="F52" s="17">
        <v>148.6</v>
      </c>
      <c r="G52" s="8"/>
      <c r="H52" s="8"/>
      <c r="I52" s="17">
        <v>130.65453</v>
      </c>
      <c r="J52" s="2">
        <f>I52/C52*10000%</f>
        <v>60.20946082949309</v>
      </c>
      <c r="K52" s="23">
        <f t="shared" si="5"/>
        <v>87.92364064602961</v>
      </c>
    </row>
    <row r="53" spans="1:11" ht="63.75">
      <c r="A53" s="64" t="s">
        <v>261</v>
      </c>
      <c r="B53" s="77" t="s">
        <v>218</v>
      </c>
      <c r="C53" s="17">
        <f>SUM(C54+C56+C57+C55)</f>
        <v>740660.6</v>
      </c>
      <c r="D53" s="8"/>
      <c r="E53" s="8"/>
      <c r="F53" s="17">
        <f>SUM(F54+F56+F57+F55)</f>
        <v>521022.38087000005</v>
      </c>
      <c r="G53" s="17">
        <f>SUM(G54+G56+G57+G55)</f>
        <v>0</v>
      </c>
      <c r="H53" s="17">
        <f>SUM(H54+H56+H57+H55)</f>
        <v>0</v>
      </c>
      <c r="I53" s="17">
        <f>SUM(I54+I55+I56+I57)</f>
        <v>313237.33295999997</v>
      </c>
      <c r="J53" s="2">
        <f t="shared" si="4"/>
        <v>42.29161547947872</v>
      </c>
      <c r="K53" s="23">
        <f t="shared" si="5"/>
        <v>60.11974618767012</v>
      </c>
    </row>
    <row r="54" spans="1:11" ht="51">
      <c r="A54" s="64" t="s">
        <v>219</v>
      </c>
      <c r="B54" s="78" t="s">
        <v>114</v>
      </c>
      <c r="C54" s="17">
        <v>676235.1</v>
      </c>
      <c r="D54" s="8"/>
      <c r="E54" s="8"/>
      <c r="F54" s="17">
        <f>441901.9324+33355.52347</f>
        <v>475257.45587</v>
      </c>
      <c r="G54" s="8"/>
      <c r="H54" s="8"/>
      <c r="I54" s="17">
        <v>278410.79127</v>
      </c>
      <c r="J54" s="2">
        <f t="shared" si="4"/>
        <v>41.170709901038855</v>
      </c>
      <c r="K54" s="23">
        <f t="shared" si="5"/>
        <v>58.58104651095791</v>
      </c>
    </row>
    <row r="55" spans="1:11" ht="64.5" customHeight="1">
      <c r="A55" s="128" t="s">
        <v>97</v>
      </c>
      <c r="B55" s="74" t="s">
        <v>96</v>
      </c>
      <c r="C55" s="17">
        <v>0</v>
      </c>
      <c r="D55" s="8"/>
      <c r="E55" s="8"/>
      <c r="F55" s="17">
        <v>0</v>
      </c>
      <c r="G55" s="8"/>
      <c r="H55" s="8"/>
      <c r="I55" s="17">
        <v>0</v>
      </c>
      <c r="J55" s="2">
        <v>0</v>
      </c>
      <c r="K55" s="23">
        <v>0</v>
      </c>
    </row>
    <row r="56" spans="1:11" ht="51">
      <c r="A56" s="64" t="s">
        <v>262</v>
      </c>
      <c r="B56" s="68" t="s">
        <v>220</v>
      </c>
      <c r="C56" s="17">
        <f>3787.5+2238</f>
        <v>6025.5</v>
      </c>
      <c r="D56" s="8"/>
      <c r="E56" s="8"/>
      <c r="F56" s="17">
        <v>4719.275</v>
      </c>
      <c r="G56" s="8"/>
      <c r="H56" s="8"/>
      <c r="I56" s="17">
        <v>7892.02379</v>
      </c>
      <c r="J56" s="2">
        <f t="shared" si="4"/>
        <v>130.97707725499959</v>
      </c>
      <c r="K56" s="23">
        <f t="shared" si="5"/>
        <v>167.2295806029528</v>
      </c>
    </row>
    <row r="57" spans="1:11" ht="25.5">
      <c r="A57" s="64" t="s">
        <v>160</v>
      </c>
      <c r="B57" s="65" t="s">
        <v>457</v>
      </c>
      <c r="C57" s="17">
        <v>58400</v>
      </c>
      <c r="D57" s="8"/>
      <c r="E57" s="8"/>
      <c r="F57" s="17">
        <v>41045.65</v>
      </c>
      <c r="G57" s="8"/>
      <c r="H57" s="8"/>
      <c r="I57" s="17">
        <v>26934.5179</v>
      </c>
      <c r="J57" s="2">
        <f t="shared" si="4"/>
        <v>46.120749828767124</v>
      </c>
      <c r="K57" s="23">
        <f>I57/F57*10000%</f>
        <v>65.62088284629431</v>
      </c>
    </row>
    <row r="58" spans="1:11" ht="25.5">
      <c r="A58" s="64" t="s">
        <v>108</v>
      </c>
      <c r="B58" s="65" t="s">
        <v>109</v>
      </c>
      <c r="C58" s="17"/>
      <c r="D58" s="8"/>
      <c r="E58" s="8"/>
      <c r="F58" s="17"/>
      <c r="G58" s="8"/>
      <c r="H58" s="8"/>
      <c r="I58" s="17">
        <v>298.07</v>
      </c>
      <c r="J58" s="2"/>
      <c r="K58" s="23"/>
    </row>
    <row r="59" spans="1:11" ht="25.5">
      <c r="A59" s="64" t="s">
        <v>263</v>
      </c>
      <c r="B59" s="66" t="s">
        <v>349</v>
      </c>
      <c r="C59" s="17">
        <f>C60</f>
        <v>6500</v>
      </c>
      <c r="D59" s="8"/>
      <c r="E59" s="8"/>
      <c r="F59" s="17">
        <f>F60</f>
        <v>6500</v>
      </c>
      <c r="G59" s="8"/>
      <c r="H59" s="8"/>
      <c r="I59" s="17">
        <f>I60</f>
        <v>3443.74202</v>
      </c>
      <c r="J59" s="2">
        <f t="shared" si="4"/>
        <v>52.98064646153846</v>
      </c>
      <c r="K59" s="23">
        <v>0</v>
      </c>
    </row>
    <row r="60" spans="1:11" ht="38.25">
      <c r="A60" s="64" t="s">
        <v>264</v>
      </c>
      <c r="B60" s="79" t="s">
        <v>115</v>
      </c>
      <c r="C60" s="17">
        <v>6500</v>
      </c>
      <c r="D60" s="8"/>
      <c r="E60" s="8"/>
      <c r="F60" s="17">
        <v>6500</v>
      </c>
      <c r="G60" s="8"/>
      <c r="H60" s="8"/>
      <c r="I60" s="17">
        <v>3443.74202</v>
      </c>
      <c r="J60" s="2">
        <f t="shared" si="4"/>
        <v>52.98064646153846</v>
      </c>
      <c r="K60" s="23">
        <f>I60/F60*10000%</f>
        <v>52.98064646153846</v>
      </c>
    </row>
    <row r="61" spans="1:11" ht="15">
      <c r="A61" s="61" t="s">
        <v>265</v>
      </c>
      <c r="B61" s="69" t="s">
        <v>495</v>
      </c>
      <c r="C61" s="18">
        <f>C62</f>
        <v>24871</v>
      </c>
      <c r="D61" s="9"/>
      <c r="E61" s="9"/>
      <c r="F61" s="18">
        <f>F62</f>
        <v>21997.304</v>
      </c>
      <c r="G61" s="9"/>
      <c r="H61" s="9"/>
      <c r="I61" s="18">
        <f>I62</f>
        <v>22188.93749</v>
      </c>
      <c r="J61" s="25">
        <f t="shared" si="4"/>
        <v>89.21610506212055</v>
      </c>
      <c r="K61" s="59">
        <f>I61/F61*10000%</f>
        <v>100.87116807586966</v>
      </c>
    </row>
    <row r="62" spans="1:11" ht="15">
      <c r="A62" s="64" t="s">
        <v>267</v>
      </c>
      <c r="B62" s="68" t="s">
        <v>342</v>
      </c>
      <c r="C62" s="17">
        <v>24871</v>
      </c>
      <c r="D62" s="8"/>
      <c r="E62" s="8"/>
      <c r="F62" s="17">
        <v>21997.304</v>
      </c>
      <c r="G62" s="8"/>
      <c r="H62" s="8"/>
      <c r="I62" s="17">
        <v>22188.93749</v>
      </c>
      <c r="J62" s="2">
        <f t="shared" si="4"/>
        <v>89.21610506212055</v>
      </c>
      <c r="K62" s="23">
        <f>I62/F62*10000%</f>
        <v>100.87116807586966</v>
      </c>
    </row>
    <row r="63" spans="1:11" ht="25.5">
      <c r="A63" s="61" t="s">
        <v>274</v>
      </c>
      <c r="B63" s="62" t="s">
        <v>443</v>
      </c>
      <c r="C63" s="18">
        <v>4912.623</v>
      </c>
      <c r="D63" s="9"/>
      <c r="E63" s="9"/>
      <c r="F63" s="18">
        <f>49.375+576.1+4287.148</f>
        <v>4912.6230000000005</v>
      </c>
      <c r="G63" s="18" t="e">
        <f>SUM(#REF!+#REF!)</f>
        <v>#REF!</v>
      </c>
      <c r="H63" s="18" t="e">
        <f>SUM(#REF!+#REF!)</f>
        <v>#REF!</v>
      </c>
      <c r="I63" s="18">
        <v>7304.90485</v>
      </c>
      <c r="J63" s="25">
        <f>I63/C63*10000%</f>
        <v>148.69663008946546</v>
      </c>
      <c r="K63" s="59">
        <f>I63/F63*10000%</f>
        <v>148.69663008946543</v>
      </c>
    </row>
    <row r="64" spans="1:11" ht="25.5">
      <c r="A64" s="61" t="s">
        <v>275</v>
      </c>
      <c r="B64" s="69" t="s">
        <v>625</v>
      </c>
      <c r="C64" s="18">
        <f>C65+C66+C67</f>
        <v>315708.82</v>
      </c>
      <c r="D64" s="9"/>
      <c r="E64" s="9"/>
      <c r="F64" s="18">
        <f>F65+F66+F67</f>
        <v>191163.025</v>
      </c>
      <c r="G64" s="71"/>
      <c r="H64" s="9"/>
      <c r="I64" s="18">
        <f>I65+I66+I67</f>
        <v>248878.52083</v>
      </c>
      <c r="J64" s="25">
        <f t="shared" si="4"/>
        <v>78.83166546629897</v>
      </c>
      <c r="K64" s="59">
        <f>I64/F64*10000%</f>
        <v>130.19176738283986</v>
      </c>
    </row>
    <row r="65" spans="1:11" ht="15">
      <c r="A65" s="64" t="s">
        <v>276</v>
      </c>
      <c r="B65" s="68" t="s">
        <v>124</v>
      </c>
      <c r="C65" s="17">
        <v>0</v>
      </c>
      <c r="D65" s="8"/>
      <c r="E65" s="8"/>
      <c r="F65" s="17">
        <v>0</v>
      </c>
      <c r="G65" s="8"/>
      <c r="H65" s="8"/>
      <c r="I65" s="17">
        <v>560</v>
      </c>
      <c r="J65" s="2">
        <v>0</v>
      </c>
      <c r="K65" s="23">
        <v>0</v>
      </c>
    </row>
    <row r="66" spans="1:11" ht="54" customHeight="1">
      <c r="A66" s="64" t="s">
        <v>277</v>
      </c>
      <c r="B66" s="66" t="s">
        <v>452</v>
      </c>
      <c r="C66" s="17">
        <v>145708.82</v>
      </c>
      <c r="D66" s="8"/>
      <c r="E66" s="8"/>
      <c r="F66" s="17">
        <f>67674.495+749</f>
        <v>68423.495</v>
      </c>
      <c r="G66" s="8"/>
      <c r="H66" s="8"/>
      <c r="I66" s="17">
        <v>132869.39723</v>
      </c>
      <c r="J66" s="2">
        <f>I66/C66*10000%</f>
        <v>91.18830090724775</v>
      </c>
      <c r="K66" s="23">
        <f>I66/F66*10000%</f>
        <v>194.1868026910932</v>
      </c>
    </row>
    <row r="67" spans="1:11" ht="25.5">
      <c r="A67" s="64" t="s">
        <v>125</v>
      </c>
      <c r="B67" s="68" t="s">
        <v>55</v>
      </c>
      <c r="C67" s="17">
        <v>170000</v>
      </c>
      <c r="D67" s="8"/>
      <c r="E67" s="8"/>
      <c r="F67" s="17">
        <v>122739.53</v>
      </c>
      <c r="G67" s="8"/>
      <c r="H67" s="8"/>
      <c r="I67" s="17">
        <v>115449.1236</v>
      </c>
      <c r="J67" s="2">
        <f>I67/C67*10000%</f>
        <v>67.91124917647059</v>
      </c>
      <c r="K67" s="23">
        <f>I67/F67*10000%</f>
        <v>94.06026208508376</v>
      </c>
    </row>
    <row r="68" spans="1:11" ht="15">
      <c r="A68" s="61" t="s">
        <v>278</v>
      </c>
      <c r="B68" s="62" t="s">
        <v>183</v>
      </c>
      <c r="C68" s="18">
        <f>C69</f>
        <v>935</v>
      </c>
      <c r="D68" s="9"/>
      <c r="E68" s="9"/>
      <c r="F68" s="18">
        <f>F69</f>
        <v>841</v>
      </c>
      <c r="G68" s="9"/>
      <c r="H68" s="9"/>
      <c r="I68" s="18">
        <f>I69</f>
        <v>603.40617</v>
      </c>
      <c r="J68" s="25">
        <f>I68/C68*10000%</f>
        <v>64.5354192513369</v>
      </c>
      <c r="K68" s="59">
        <v>0</v>
      </c>
    </row>
    <row r="69" spans="1:11" ht="38.25">
      <c r="A69" s="64" t="s">
        <v>279</v>
      </c>
      <c r="B69" s="72" t="s">
        <v>221</v>
      </c>
      <c r="C69" s="17">
        <v>935</v>
      </c>
      <c r="D69" s="8"/>
      <c r="E69" s="8"/>
      <c r="F69" s="17">
        <v>841</v>
      </c>
      <c r="G69" s="8"/>
      <c r="H69" s="8"/>
      <c r="I69" s="17">
        <v>603.40617</v>
      </c>
      <c r="J69" s="2">
        <f>I69/C69*10000%</f>
        <v>64.5354192513369</v>
      </c>
      <c r="K69" s="23">
        <v>0</v>
      </c>
    </row>
    <row r="70" spans="1:11" ht="15">
      <c r="A70" s="61" t="s">
        <v>280</v>
      </c>
      <c r="B70" s="69" t="s">
        <v>319</v>
      </c>
      <c r="C70" s="18">
        <f>C71+C72+C73+C76+C77+C86+C78+C74+C80+C83+C79+C84+C85+C82+C75+C81</f>
        <v>79806.3</v>
      </c>
      <c r="D70" s="18" t="e">
        <f>D71+D72+D73+D76+D77+#REF!+D86+D78+D74+D80+#REF!+D83+D79+D84+D85+D82+D75</f>
        <v>#REF!</v>
      </c>
      <c r="E70" s="18" t="e">
        <f>E71+E72+E73+E76+E77+#REF!+E86+E78+E74+E80+#REF!+E83+E79+E84+E85+E82+E75</f>
        <v>#REF!</v>
      </c>
      <c r="F70" s="18">
        <f>F71+F72+F73+F76+F77+F86+F78+F74+F80+F83+F79+F84+F85+F82+F75+F81</f>
        <v>61859.47</v>
      </c>
      <c r="G70" s="18">
        <f>G71+G72+G73+G76+G77+G86+G78+G74+G80+G83+G79+G84+G85+G82+G75+G81</f>
        <v>0</v>
      </c>
      <c r="H70" s="18">
        <f>H71+H72+H73+H76+H77+H86+H78+H74+H80+H83+H79+H84+H85+H82+H75+H81</f>
        <v>0</v>
      </c>
      <c r="I70" s="18">
        <f>I71+I72+I73+I76+I77+I86+I78+I74+I80+I83+I79+I84+I85+I82+I75+I81</f>
        <v>57113.03317</v>
      </c>
      <c r="J70" s="25">
        <f aca="true" t="shared" si="6" ref="J70:J89">I70/C70*10000%</f>
        <v>71.5645671707622</v>
      </c>
      <c r="K70" s="59">
        <f aca="true" t="shared" si="7" ref="K70:K89">I70/F70*10000%</f>
        <v>92.3270651526759</v>
      </c>
    </row>
    <row r="71" spans="1:11" ht="25.5">
      <c r="A71" s="64" t="s">
        <v>281</v>
      </c>
      <c r="B71" s="65" t="s">
        <v>180</v>
      </c>
      <c r="C71" s="17">
        <v>850</v>
      </c>
      <c r="D71" s="8"/>
      <c r="E71" s="8"/>
      <c r="F71" s="17">
        <v>591</v>
      </c>
      <c r="G71" s="8"/>
      <c r="H71" s="8"/>
      <c r="I71" s="17">
        <v>750.4377</v>
      </c>
      <c r="J71" s="2">
        <f t="shared" si="6"/>
        <v>88.28678823529411</v>
      </c>
      <c r="K71" s="23">
        <f t="shared" si="7"/>
        <v>126.97761421319795</v>
      </c>
    </row>
    <row r="72" spans="1:11" ht="38.25">
      <c r="A72" s="64" t="s">
        <v>282</v>
      </c>
      <c r="B72" s="68" t="s">
        <v>152</v>
      </c>
      <c r="C72" s="17">
        <v>800</v>
      </c>
      <c r="D72" s="8"/>
      <c r="E72" s="8"/>
      <c r="F72" s="17">
        <v>571</v>
      </c>
      <c r="G72" s="8"/>
      <c r="H72" s="8"/>
      <c r="I72" s="17">
        <v>307.98328</v>
      </c>
      <c r="J72" s="2">
        <f t="shared" si="6"/>
        <v>38.49791</v>
      </c>
      <c r="K72" s="23">
        <f t="shared" si="7"/>
        <v>53.93752714535902</v>
      </c>
    </row>
    <row r="73" spans="1:11" ht="51">
      <c r="A73" s="64" t="s">
        <v>283</v>
      </c>
      <c r="B73" s="68" t="s">
        <v>153</v>
      </c>
      <c r="C73" s="17">
        <v>4041</v>
      </c>
      <c r="D73" s="8"/>
      <c r="E73" s="8"/>
      <c r="F73" s="17">
        <v>2841</v>
      </c>
      <c r="G73" s="8"/>
      <c r="H73" s="8"/>
      <c r="I73" s="17">
        <v>2123.65908</v>
      </c>
      <c r="J73" s="2">
        <f t="shared" si="6"/>
        <v>52.55281069042316</v>
      </c>
      <c r="K73" s="23">
        <f t="shared" si="7"/>
        <v>74.7504076029567</v>
      </c>
    </row>
    <row r="74" spans="1:11" ht="38.25" customHeight="1">
      <c r="A74" s="64" t="s">
        <v>511</v>
      </c>
      <c r="B74" s="65" t="s">
        <v>11</v>
      </c>
      <c r="C74" s="17">
        <v>2096.9</v>
      </c>
      <c r="D74" s="8"/>
      <c r="E74" s="8"/>
      <c r="F74" s="17">
        <v>1647</v>
      </c>
      <c r="G74" s="8"/>
      <c r="H74" s="8"/>
      <c r="I74" s="17">
        <v>1318.01215</v>
      </c>
      <c r="J74" s="2">
        <f t="shared" si="6"/>
        <v>62.85526968381897</v>
      </c>
      <c r="K74" s="23">
        <f t="shared" si="7"/>
        <v>80.02502428658167</v>
      </c>
    </row>
    <row r="75" spans="1:11" ht="15" customHeight="1">
      <c r="A75" s="64" t="s">
        <v>603</v>
      </c>
      <c r="B75" s="65" t="s">
        <v>148</v>
      </c>
      <c r="C75" s="17">
        <v>0</v>
      </c>
      <c r="D75" s="8"/>
      <c r="E75" s="8"/>
      <c r="F75" s="17">
        <v>0</v>
      </c>
      <c r="G75" s="8"/>
      <c r="H75" s="8"/>
      <c r="I75" s="17">
        <v>11.399</v>
      </c>
      <c r="J75" s="2">
        <v>0</v>
      </c>
      <c r="K75" s="23">
        <v>0</v>
      </c>
    </row>
    <row r="76" spans="1:11" s="63" customFormat="1" ht="63.75">
      <c r="A76" s="64" t="s">
        <v>222</v>
      </c>
      <c r="B76" s="77" t="s">
        <v>154</v>
      </c>
      <c r="C76" s="17">
        <v>7745</v>
      </c>
      <c r="D76" s="8"/>
      <c r="E76" s="8"/>
      <c r="F76" s="17">
        <f>4364.05+2000+465</f>
        <v>6829.05</v>
      </c>
      <c r="G76" s="67"/>
      <c r="H76" s="67"/>
      <c r="I76" s="17">
        <v>5221.8454</v>
      </c>
      <c r="J76" s="2">
        <f t="shared" si="6"/>
        <v>67.42214848289218</v>
      </c>
      <c r="K76" s="23">
        <f t="shared" si="7"/>
        <v>76.46518036915822</v>
      </c>
    </row>
    <row r="77" spans="1:11" s="63" customFormat="1" ht="38.25">
      <c r="A77" s="64" t="s">
        <v>284</v>
      </c>
      <c r="B77" s="65" t="s">
        <v>164</v>
      </c>
      <c r="C77" s="15">
        <v>6260</v>
      </c>
      <c r="D77" s="8"/>
      <c r="E77" s="8"/>
      <c r="F77" s="15">
        <v>5205</v>
      </c>
      <c r="G77" s="8"/>
      <c r="H77" s="8"/>
      <c r="I77" s="15">
        <v>5164.18361</v>
      </c>
      <c r="J77" s="2">
        <f t="shared" si="6"/>
        <v>82.49494584664538</v>
      </c>
      <c r="K77" s="23">
        <f t="shared" si="7"/>
        <v>99.21582343900096</v>
      </c>
    </row>
    <row r="78" spans="1:11" ht="25.5">
      <c r="A78" s="64" t="s">
        <v>285</v>
      </c>
      <c r="B78" s="65" t="s">
        <v>444</v>
      </c>
      <c r="C78" s="15">
        <v>1150</v>
      </c>
      <c r="D78" s="8"/>
      <c r="E78" s="8"/>
      <c r="F78" s="15">
        <v>845</v>
      </c>
      <c r="G78" s="8"/>
      <c r="H78" s="8"/>
      <c r="I78" s="15">
        <v>450.14449</v>
      </c>
      <c r="J78" s="2">
        <f aca="true" t="shared" si="8" ref="J78:J85">I78/C78*10000%</f>
        <v>39.14299913043479</v>
      </c>
      <c r="K78" s="23">
        <f aca="true" t="shared" si="9" ref="K78:K85">I78/F78*10000%</f>
        <v>53.27153727810651</v>
      </c>
    </row>
    <row r="79" spans="1:11" ht="38.25">
      <c r="A79" s="64" t="s">
        <v>512</v>
      </c>
      <c r="B79" s="65" t="s">
        <v>458</v>
      </c>
      <c r="C79" s="15">
        <v>26</v>
      </c>
      <c r="D79" s="8"/>
      <c r="E79" s="8"/>
      <c r="F79" s="15">
        <v>0</v>
      </c>
      <c r="G79" s="8"/>
      <c r="H79" s="8"/>
      <c r="I79" s="15">
        <v>0</v>
      </c>
      <c r="J79" s="2">
        <f t="shared" si="8"/>
        <v>0</v>
      </c>
      <c r="K79" s="23">
        <v>0</v>
      </c>
    </row>
    <row r="80" spans="1:11" ht="39" customHeight="1">
      <c r="A80" s="64" t="s">
        <v>513</v>
      </c>
      <c r="B80" s="65" t="s">
        <v>30</v>
      </c>
      <c r="C80" s="15">
        <v>463.5</v>
      </c>
      <c r="D80" s="8"/>
      <c r="E80" s="8"/>
      <c r="F80" s="15">
        <v>310</v>
      </c>
      <c r="G80" s="8"/>
      <c r="H80" s="8"/>
      <c r="I80" s="15">
        <v>215.3168</v>
      </c>
      <c r="J80" s="2">
        <f t="shared" si="8"/>
        <v>46.45454153182308</v>
      </c>
      <c r="K80" s="23">
        <v>0</v>
      </c>
    </row>
    <row r="81" spans="1:11" ht="39" customHeight="1">
      <c r="A81" s="64" t="s">
        <v>514</v>
      </c>
      <c r="B81" s="65" t="s">
        <v>460</v>
      </c>
      <c r="C81" s="15">
        <v>300</v>
      </c>
      <c r="D81" s="8"/>
      <c r="E81" s="8"/>
      <c r="F81" s="15">
        <v>225</v>
      </c>
      <c r="G81" s="8"/>
      <c r="H81" s="8"/>
      <c r="I81" s="15">
        <v>105.79507</v>
      </c>
      <c r="J81" s="2">
        <f t="shared" si="8"/>
        <v>35.26502333333333</v>
      </c>
      <c r="K81" s="23">
        <f>I81/F81*10000%</f>
        <v>47.02003111111111</v>
      </c>
    </row>
    <row r="82" spans="1:11" ht="25.5">
      <c r="A82" s="64" t="s">
        <v>515</v>
      </c>
      <c r="B82" s="65" t="s">
        <v>445</v>
      </c>
      <c r="C82" s="15">
        <v>1350</v>
      </c>
      <c r="D82" s="8"/>
      <c r="E82" s="8"/>
      <c r="F82" s="15">
        <v>972</v>
      </c>
      <c r="G82" s="8"/>
      <c r="H82" s="8"/>
      <c r="I82" s="15">
        <v>1056.16663</v>
      </c>
      <c r="J82" s="2">
        <f t="shared" si="8"/>
        <v>78.23456518518518</v>
      </c>
      <c r="K82" s="23">
        <f t="shared" si="9"/>
        <v>108.65911831275719</v>
      </c>
    </row>
    <row r="83" spans="1:11" ht="53.25" customHeight="1">
      <c r="A83" s="64" t="s">
        <v>516</v>
      </c>
      <c r="B83" s="65" t="s">
        <v>17</v>
      </c>
      <c r="C83" s="15">
        <v>7150.356</v>
      </c>
      <c r="D83" s="8"/>
      <c r="E83" s="8"/>
      <c r="F83" s="15">
        <v>5377.14</v>
      </c>
      <c r="G83" s="8"/>
      <c r="H83" s="8"/>
      <c r="I83" s="15">
        <v>5015.42336</v>
      </c>
      <c r="J83" s="2">
        <f t="shared" si="8"/>
        <v>70.14228885946378</v>
      </c>
      <c r="K83" s="23">
        <f t="shared" si="9"/>
        <v>93.27306635125736</v>
      </c>
    </row>
    <row r="84" spans="1:11" ht="25.5">
      <c r="A84" s="64" t="s">
        <v>517</v>
      </c>
      <c r="B84" s="65" t="s">
        <v>474</v>
      </c>
      <c r="C84" s="15">
        <v>6097</v>
      </c>
      <c r="D84" s="8"/>
      <c r="E84" s="8"/>
      <c r="F84" s="15">
        <v>4938.92</v>
      </c>
      <c r="G84" s="8"/>
      <c r="H84" s="8"/>
      <c r="I84" s="15">
        <v>4678.2293</v>
      </c>
      <c r="J84" s="2">
        <f t="shared" si="8"/>
        <v>76.73001968181072</v>
      </c>
      <c r="K84" s="23">
        <f t="shared" si="9"/>
        <v>94.72170636495429</v>
      </c>
    </row>
    <row r="85" spans="1:11" ht="25.5">
      <c r="A85" s="64" t="s">
        <v>518</v>
      </c>
      <c r="B85" s="65" t="s">
        <v>478</v>
      </c>
      <c r="C85" s="15">
        <v>1764</v>
      </c>
      <c r="D85" s="8"/>
      <c r="E85" s="8"/>
      <c r="F85" s="15">
        <v>1294.819</v>
      </c>
      <c r="G85" s="8"/>
      <c r="H85" s="8"/>
      <c r="I85" s="15">
        <v>1527.11166</v>
      </c>
      <c r="J85" s="2">
        <f t="shared" si="8"/>
        <v>86.57095578231294</v>
      </c>
      <c r="K85" s="23">
        <f t="shared" si="9"/>
        <v>117.94016460987984</v>
      </c>
    </row>
    <row r="86" spans="1:11" ht="25.5">
      <c r="A86" s="64" t="s">
        <v>286</v>
      </c>
      <c r="B86" s="68" t="s">
        <v>203</v>
      </c>
      <c r="C86" s="15">
        <v>39712.544</v>
      </c>
      <c r="D86" s="8"/>
      <c r="E86" s="8"/>
      <c r="F86" s="15">
        <f>28298.741+520+693.8+700</f>
        <v>30212.541</v>
      </c>
      <c r="G86" s="8"/>
      <c r="H86" s="2"/>
      <c r="I86" s="17">
        <v>29167.32564</v>
      </c>
      <c r="J86" s="2">
        <f t="shared" si="6"/>
        <v>73.44612734958505</v>
      </c>
      <c r="K86" s="23">
        <f t="shared" si="7"/>
        <v>96.54045861286542</v>
      </c>
    </row>
    <row r="87" spans="1:11" ht="15">
      <c r="A87" s="61" t="s">
        <v>287</v>
      </c>
      <c r="B87" s="62" t="s">
        <v>480</v>
      </c>
      <c r="C87" s="18">
        <f>SUM(C88:C89)</f>
        <v>94864</v>
      </c>
      <c r="D87" s="9"/>
      <c r="E87" s="9"/>
      <c r="F87" s="18">
        <f>SUM(F88:F89)</f>
        <v>82971.74</v>
      </c>
      <c r="G87" s="9"/>
      <c r="H87" s="9"/>
      <c r="I87" s="18">
        <f>SUM(I88:I89)</f>
        <v>48979.06239</v>
      </c>
      <c r="J87" s="25">
        <f t="shared" si="6"/>
        <v>51.6308213758644</v>
      </c>
      <c r="K87" s="59">
        <f t="shared" si="7"/>
        <v>59.03101753681433</v>
      </c>
    </row>
    <row r="88" spans="1:11" ht="15">
      <c r="A88" s="64" t="s">
        <v>288</v>
      </c>
      <c r="B88" s="68" t="s">
        <v>165</v>
      </c>
      <c r="C88" s="15">
        <v>0</v>
      </c>
      <c r="D88" s="8"/>
      <c r="E88" s="8"/>
      <c r="F88" s="15">
        <v>0</v>
      </c>
      <c r="G88" s="8"/>
      <c r="H88" s="8"/>
      <c r="I88" s="17">
        <v>-10.72444</v>
      </c>
      <c r="J88" s="2">
        <v>0</v>
      </c>
      <c r="K88" s="84">
        <v>0</v>
      </c>
    </row>
    <row r="89" spans="1:11" ht="15">
      <c r="A89" s="64" t="s">
        <v>289</v>
      </c>
      <c r="B89" s="65" t="s">
        <v>166</v>
      </c>
      <c r="C89" s="17">
        <v>94864</v>
      </c>
      <c r="D89" s="8"/>
      <c r="E89" s="8"/>
      <c r="F89" s="17">
        <f>81971.74+1000</f>
        <v>82971.74</v>
      </c>
      <c r="G89" s="8"/>
      <c r="H89" s="8"/>
      <c r="I89" s="17">
        <v>48989.78683</v>
      </c>
      <c r="J89" s="2">
        <f t="shared" si="6"/>
        <v>51.64212644417271</v>
      </c>
      <c r="K89" s="23">
        <f t="shared" si="7"/>
        <v>59.04394294973203</v>
      </c>
    </row>
    <row r="90" spans="1:12" ht="15">
      <c r="A90" s="61" t="s">
        <v>299</v>
      </c>
      <c r="B90" s="69" t="s">
        <v>491</v>
      </c>
      <c r="C90" s="12">
        <f>C91+C196+C193+C189</f>
        <v>6209543.54346</v>
      </c>
      <c r="D90" s="12">
        <f>D91+D196+D193</f>
        <v>0</v>
      </c>
      <c r="E90" s="12">
        <f>E91+E196+E193</f>
        <v>0</v>
      </c>
      <c r="F90" s="12">
        <f>F91+F196+F193+F189</f>
        <v>4596274.816220001</v>
      </c>
      <c r="G90" s="12">
        <f>G91+G196+G193+G189</f>
        <v>0</v>
      </c>
      <c r="H90" s="12">
        <f>H91+H196+H193+H189</f>
        <v>0</v>
      </c>
      <c r="I90" s="12">
        <f>I91+I196+I193+I189</f>
        <v>3876990.7328500003</v>
      </c>
      <c r="J90" s="3">
        <f aca="true" t="shared" si="10" ref="J90:J98">I90/C90*10000%</f>
        <v>62.43600203002545</v>
      </c>
      <c r="K90" s="24">
        <f aca="true" t="shared" si="11" ref="K90:K98">I90/F90*10000%</f>
        <v>84.35071634899447</v>
      </c>
      <c r="L90" s="123"/>
    </row>
    <row r="91" spans="1:12" ht="25.5">
      <c r="A91" s="85" t="s">
        <v>519</v>
      </c>
      <c r="B91" s="86" t="s">
        <v>0</v>
      </c>
      <c r="C91" s="15">
        <f>C92+C99+C147+C178+C187</f>
        <v>6250520.74183</v>
      </c>
      <c r="D91" s="15">
        <f>D92+D99+D147+D178+D187</f>
        <v>0</v>
      </c>
      <c r="E91" s="15">
        <f>E92+E99+E147+E178+E187</f>
        <v>0</v>
      </c>
      <c r="F91" s="15">
        <f>F92+F99+F147+F178+F187</f>
        <v>4637252.014590001</v>
      </c>
      <c r="G91" s="8"/>
      <c r="H91" s="8"/>
      <c r="I91" s="15">
        <f>I92+I99+I147+I178+I187</f>
        <v>3912667.93122</v>
      </c>
      <c r="J91" s="2">
        <f t="shared" si="10"/>
        <v>62.597471360033694</v>
      </c>
      <c r="K91" s="23">
        <f t="shared" si="11"/>
        <v>84.37470982620158</v>
      </c>
      <c r="L91" s="123"/>
    </row>
    <row r="92" spans="1:12" ht="25.5">
      <c r="A92" s="87" t="s">
        <v>520</v>
      </c>
      <c r="B92" s="88" t="s">
        <v>1</v>
      </c>
      <c r="C92" s="12">
        <f>C97+C95+C93</f>
        <v>125350.888</v>
      </c>
      <c r="D92" s="9"/>
      <c r="E92" s="9"/>
      <c r="F92" s="12">
        <f>F97+F95+F93</f>
        <v>94013.16601</v>
      </c>
      <c r="G92" s="9"/>
      <c r="H92" s="9"/>
      <c r="I92" s="12">
        <f>I97+I95+I93</f>
        <v>83567.25868</v>
      </c>
      <c r="J92" s="25">
        <f t="shared" si="10"/>
        <v>66.66666667730347</v>
      </c>
      <c r="K92" s="59">
        <f t="shared" si="11"/>
        <v>88.88888889361635</v>
      </c>
      <c r="L92" s="123"/>
    </row>
    <row r="93" spans="1:12" ht="15">
      <c r="A93" s="89" t="s">
        <v>521</v>
      </c>
      <c r="B93" s="90" t="s">
        <v>87</v>
      </c>
      <c r="C93" s="13">
        <f>C94</f>
        <v>125350.888</v>
      </c>
      <c r="D93" s="22"/>
      <c r="E93" s="22"/>
      <c r="F93" s="13">
        <f>F94</f>
        <v>94013.16601</v>
      </c>
      <c r="G93" s="22"/>
      <c r="H93" s="22"/>
      <c r="I93" s="13">
        <f>I94</f>
        <v>83567.25868</v>
      </c>
      <c r="J93" s="2">
        <f t="shared" si="10"/>
        <v>66.66666667730347</v>
      </c>
      <c r="K93" s="23">
        <f>I93/F93*10000%</f>
        <v>88.88888889361635</v>
      </c>
      <c r="L93" s="123"/>
    </row>
    <row r="94" spans="1:12" ht="25.5">
      <c r="A94" s="89" t="s">
        <v>522</v>
      </c>
      <c r="B94" s="90" t="s">
        <v>86</v>
      </c>
      <c r="C94" s="13">
        <v>125350.888</v>
      </c>
      <c r="D94" s="22"/>
      <c r="E94" s="22"/>
      <c r="F94" s="13">
        <v>94013.16601</v>
      </c>
      <c r="G94" s="22"/>
      <c r="H94" s="22"/>
      <c r="I94" s="13">
        <v>83567.25868</v>
      </c>
      <c r="J94" s="2">
        <f t="shared" si="10"/>
        <v>66.66666667730347</v>
      </c>
      <c r="K94" s="23">
        <f t="shared" si="11"/>
        <v>88.88888889361635</v>
      </c>
      <c r="L94" s="123"/>
    </row>
    <row r="95" spans="1:12" ht="25.5" customHeight="1" hidden="1">
      <c r="A95" s="89" t="s">
        <v>290</v>
      </c>
      <c r="B95" s="90" t="s">
        <v>292</v>
      </c>
      <c r="C95" s="13">
        <f>C96</f>
        <v>0</v>
      </c>
      <c r="D95" s="22"/>
      <c r="E95" s="22"/>
      <c r="F95" s="13">
        <f>F96</f>
        <v>0</v>
      </c>
      <c r="G95" s="22"/>
      <c r="H95" s="22"/>
      <c r="I95" s="13">
        <f>I96</f>
        <v>0</v>
      </c>
      <c r="J95" s="2" t="e">
        <f t="shared" si="10"/>
        <v>#DIV/0!</v>
      </c>
      <c r="K95" s="23" t="e">
        <f t="shared" si="11"/>
        <v>#DIV/0!</v>
      </c>
      <c r="L95" s="123"/>
    </row>
    <row r="96" spans="1:12" ht="25.5" customHeight="1" hidden="1">
      <c r="A96" s="89" t="s">
        <v>291</v>
      </c>
      <c r="B96" s="90" t="s">
        <v>293</v>
      </c>
      <c r="C96" s="13"/>
      <c r="D96" s="22"/>
      <c r="E96" s="22"/>
      <c r="F96" s="13"/>
      <c r="G96" s="22"/>
      <c r="H96" s="22"/>
      <c r="I96" s="13"/>
      <c r="J96" s="2" t="e">
        <f t="shared" si="10"/>
        <v>#DIV/0!</v>
      </c>
      <c r="K96" s="23" t="e">
        <f t="shared" si="11"/>
        <v>#DIV/0!</v>
      </c>
      <c r="L96" s="123"/>
    </row>
    <row r="97" spans="1:12" ht="38.25" customHeight="1" hidden="1">
      <c r="A97" s="85" t="s">
        <v>505</v>
      </c>
      <c r="B97" s="86" t="s">
        <v>507</v>
      </c>
      <c r="C97" s="15">
        <f>C98</f>
        <v>0</v>
      </c>
      <c r="D97" s="8"/>
      <c r="E97" s="8"/>
      <c r="F97" s="15">
        <f>F98</f>
        <v>0</v>
      </c>
      <c r="G97" s="8"/>
      <c r="H97" s="8"/>
      <c r="I97" s="15">
        <f>I98</f>
        <v>0</v>
      </c>
      <c r="J97" s="2" t="e">
        <f t="shared" si="10"/>
        <v>#DIV/0!</v>
      </c>
      <c r="K97" s="23" t="e">
        <f t="shared" si="11"/>
        <v>#DIV/0!</v>
      </c>
      <c r="L97" s="123"/>
    </row>
    <row r="98" spans="1:12" ht="25.5" customHeight="1" hidden="1">
      <c r="A98" s="85" t="s">
        <v>506</v>
      </c>
      <c r="B98" s="86" t="s">
        <v>508</v>
      </c>
      <c r="C98" s="15"/>
      <c r="D98" s="8"/>
      <c r="E98" s="8"/>
      <c r="F98" s="15"/>
      <c r="G98" s="8"/>
      <c r="H98" s="8"/>
      <c r="I98" s="15"/>
      <c r="J98" s="2" t="e">
        <f t="shared" si="10"/>
        <v>#DIV/0!</v>
      </c>
      <c r="K98" s="23" t="e">
        <f t="shared" si="11"/>
        <v>#DIV/0!</v>
      </c>
      <c r="L98" s="123"/>
    </row>
    <row r="99" spans="1:12" ht="27.75" customHeight="1">
      <c r="A99" s="87" t="s">
        <v>523</v>
      </c>
      <c r="B99" s="88" t="s">
        <v>575</v>
      </c>
      <c r="C99" s="12">
        <f>C108+C112+C116+C145+C122+C114+C104+C120+C124+C129+C102+C110+C118+C106+C100+C133+C135+C137+C139+C141+C143</f>
        <v>1110355.4833499999</v>
      </c>
      <c r="D99" s="12">
        <f>D108+D112+D116+D145+D122+D114+D104+D120+D124+D129+D102+D110+D118+D106+D100+D133+D135+D137+D139+D141</f>
        <v>0</v>
      </c>
      <c r="E99" s="12">
        <f>E108+E112+E116+E145+E122+E114+E104+E120+E124+E129+E102+E110+E118+E106+E100+E133+E135+E137+E139+E141</f>
        <v>0</v>
      </c>
      <c r="F99" s="12">
        <f>F108+F112+F116+F145+F122+F114+F104+F120+F124+F129+F102+F110+F118+F106+F100+F133+F135+F137+F139+F141+F143</f>
        <v>1016026.0890700001</v>
      </c>
      <c r="G99" s="12">
        <f>G108+G112+G116+G145+G122+G114+G104+G120+G124+G129+G102+G110+G118+G106+G100+G133+G135+G137+G139+G141+G143</f>
        <v>0</v>
      </c>
      <c r="H99" s="12">
        <f>H108+H112+H116+H145+H122+H114+H104+H120+H124+H129+H102+H110+H118+H106+H100+H133+H135+H137+H139+H141+H143</f>
        <v>0</v>
      </c>
      <c r="I99" s="12">
        <f>I108+I112+I116+I145+I122+I114+I104+I120+I124+I129+I102+I110+I118+I106+I100+I133+I135+I137+I139+I141+I143</f>
        <v>802891.2548</v>
      </c>
      <c r="J99" s="25">
        <f aca="true" t="shared" si="12" ref="J99:J115">I99/C99*10000%</f>
        <v>72.30938801487571</v>
      </c>
      <c r="K99" s="59">
        <f aca="true" t="shared" si="13" ref="K99:K117">I99/F99*10000%</f>
        <v>79.02270064097576</v>
      </c>
      <c r="L99" s="123"/>
    </row>
    <row r="100" spans="1:12" ht="15" customHeight="1" hidden="1">
      <c r="A100" s="89" t="s">
        <v>389</v>
      </c>
      <c r="B100" s="90" t="s">
        <v>391</v>
      </c>
      <c r="C100" s="13">
        <f>C101</f>
        <v>0</v>
      </c>
      <c r="D100" s="26"/>
      <c r="E100" s="26"/>
      <c r="F100" s="13">
        <f>F101</f>
        <v>0</v>
      </c>
      <c r="G100" s="26"/>
      <c r="H100" s="26"/>
      <c r="I100" s="13">
        <f>I101</f>
        <v>0</v>
      </c>
      <c r="J100" s="2" t="e">
        <f t="shared" si="12"/>
        <v>#DIV/0!</v>
      </c>
      <c r="K100" s="23" t="e">
        <f t="shared" si="13"/>
        <v>#DIV/0!</v>
      </c>
      <c r="L100" s="123"/>
    </row>
    <row r="101" spans="1:12" ht="25.5" customHeight="1" hidden="1">
      <c r="A101" s="89" t="s">
        <v>390</v>
      </c>
      <c r="B101" s="90" t="s">
        <v>392</v>
      </c>
      <c r="C101" s="13"/>
      <c r="D101" s="26"/>
      <c r="E101" s="26"/>
      <c r="F101" s="13"/>
      <c r="G101" s="26"/>
      <c r="H101" s="26"/>
      <c r="I101" s="13"/>
      <c r="J101" s="2" t="e">
        <f t="shared" si="12"/>
        <v>#DIV/0!</v>
      </c>
      <c r="K101" s="23" t="e">
        <f t="shared" si="13"/>
        <v>#DIV/0!</v>
      </c>
      <c r="L101" s="123"/>
    </row>
    <row r="102" spans="1:12" ht="25.5" customHeight="1" hidden="1">
      <c r="A102" s="89" t="s">
        <v>466</v>
      </c>
      <c r="B102" s="90" t="s">
        <v>468</v>
      </c>
      <c r="C102" s="13">
        <f>C103</f>
        <v>0</v>
      </c>
      <c r="D102" s="26"/>
      <c r="E102" s="26"/>
      <c r="F102" s="13">
        <f>F103</f>
        <v>0</v>
      </c>
      <c r="G102" s="26"/>
      <c r="H102" s="26"/>
      <c r="I102" s="13">
        <f>I103</f>
        <v>0</v>
      </c>
      <c r="J102" s="2" t="e">
        <f t="shared" si="12"/>
        <v>#DIV/0!</v>
      </c>
      <c r="K102" s="23" t="e">
        <f t="shared" si="13"/>
        <v>#DIV/0!</v>
      </c>
      <c r="L102" s="123"/>
    </row>
    <row r="103" spans="1:12" ht="39.75" customHeight="1" hidden="1">
      <c r="A103" s="89" t="s">
        <v>467</v>
      </c>
      <c r="B103" s="90" t="s">
        <v>469</v>
      </c>
      <c r="C103" s="13"/>
      <c r="D103" s="26"/>
      <c r="E103" s="26"/>
      <c r="F103" s="13"/>
      <c r="G103" s="26"/>
      <c r="H103" s="26"/>
      <c r="I103" s="13"/>
      <c r="J103" s="2" t="e">
        <f t="shared" si="12"/>
        <v>#DIV/0!</v>
      </c>
      <c r="K103" s="23" t="e">
        <f t="shared" si="13"/>
        <v>#DIV/0!</v>
      </c>
      <c r="L103" s="123"/>
    </row>
    <row r="104" spans="1:12" ht="25.5" customHeight="1" hidden="1">
      <c r="A104" s="89" t="s">
        <v>601</v>
      </c>
      <c r="B104" s="90" t="s">
        <v>461</v>
      </c>
      <c r="C104" s="13">
        <f>C105</f>
        <v>0</v>
      </c>
      <c r="D104" s="26"/>
      <c r="E104" s="26"/>
      <c r="F104" s="13">
        <f>F105</f>
        <v>0</v>
      </c>
      <c r="G104" s="26"/>
      <c r="H104" s="26"/>
      <c r="I104" s="13">
        <f>I105</f>
        <v>0</v>
      </c>
      <c r="J104" s="2" t="e">
        <f>I104/C104*10000%</f>
        <v>#DIV/0!</v>
      </c>
      <c r="K104" s="23" t="e">
        <f>I104/F104*10000%</f>
        <v>#DIV/0!</v>
      </c>
      <c r="L104" s="123"/>
    </row>
    <row r="105" spans="1:12" ht="38.25" customHeight="1" hidden="1">
      <c r="A105" s="89" t="s">
        <v>602</v>
      </c>
      <c r="B105" s="90" t="s">
        <v>462</v>
      </c>
      <c r="C105" s="13"/>
      <c r="D105" s="26"/>
      <c r="E105" s="26"/>
      <c r="F105" s="13"/>
      <c r="G105" s="26"/>
      <c r="H105" s="26"/>
      <c r="I105" s="13"/>
      <c r="J105" s="2" t="e">
        <f>I105/C105*10000%</f>
        <v>#DIV/0!</v>
      </c>
      <c r="K105" s="23" t="e">
        <f>I105/F105*10000%</f>
        <v>#DIV/0!</v>
      </c>
      <c r="L105" s="123"/>
    </row>
    <row r="106" spans="1:12" ht="25.5" customHeight="1" hidden="1">
      <c r="A106" s="89" t="s">
        <v>294</v>
      </c>
      <c r="B106" s="90" t="s">
        <v>237</v>
      </c>
      <c r="C106" s="13">
        <f>C107</f>
        <v>0</v>
      </c>
      <c r="D106" s="26"/>
      <c r="E106" s="26"/>
      <c r="F106" s="13">
        <f>F107</f>
        <v>0</v>
      </c>
      <c r="G106" s="26"/>
      <c r="H106" s="26"/>
      <c r="I106" s="13">
        <f>I107</f>
        <v>0</v>
      </c>
      <c r="J106" s="2" t="e">
        <f t="shared" si="12"/>
        <v>#DIV/0!</v>
      </c>
      <c r="K106" s="23" t="e">
        <f t="shared" si="13"/>
        <v>#DIV/0!</v>
      </c>
      <c r="L106" s="123"/>
    </row>
    <row r="107" spans="1:12" ht="25.5" customHeight="1" hidden="1">
      <c r="A107" s="89" t="s">
        <v>295</v>
      </c>
      <c r="B107" s="90" t="s">
        <v>296</v>
      </c>
      <c r="C107" s="13"/>
      <c r="D107" s="26"/>
      <c r="E107" s="26"/>
      <c r="F107" s="13"/>
      <c r="G107" s="26"/>
      <c r="H107" s="26"/>
      <c r="I107" s="13"/>
      <c r="J107" s="2" t="e">
        <f t="shared" si="12"/>
        <v>#DIV/0!</v>
      </c>
      <c r="K107" s="23" t="e">
        <f t="shared" si="13"/>
        <v>#DIV/0!</v>
      </c>
      <c r="L107" s="123"/>
    </row>
    <row r="108" spans="1:12" ht="51" customHeight="1" hidden="1">
      <c r="A108" s="85" t="s">
        <v>6</v>
      </c>
      <c r="B108" s="86" t="s">
        <v>597</v>
      </c>
      <c r="C108" s="15">
        <f>C109</f>
        <v>0</v>
      </c>
      <c r="D108" s="8"/>
      <c r="E108" s="8"/>
      <c r="F108" s="15">
        <f>F109</f>
        <v>0</v>
      </c>
      <c r="G108" s="8"/>
      <c r="H108" s="8"/>
      <c r="I108" s="15">
        <f>I109</f>
        <v>0</v>
      </c>
      <c r="J108" s="2" t="e">
        <f t="shared" si="12"/>
        <v>#DIV/0!</v>
      </c>
      <c r="K108" s="23" t="e">
        <f t="shared" si="13"/>
        <v>#DIV/0!</v>
      </c>
      <c r="L108" s="123"/>
    </row>
    <row r="109" spans="1:12" ht="66.75" customHeight="1" hidden="1">
      <c r="A109" s="85" t="s">
        <v>7</v>
      </c>
      <c r="B109" s="86" t="s">
        <v>598</v>
      </c>
      <c r="C109" s="15"/>
      <c r="D109" s="8"/>
      <c r="E109" s="8"/>
      <c r="F109" s="15"/>
      <c r="G109" s="8"/>
      <c r="H109" s="8"/>
      <c r="I109" s="15"/>
      <c r="J109" s="2" t="e">
        <f t="shared" si="12"/>
        <v>#DIV/0!</v>
      </c>
      <c r="K109" s="23" t="e">
        <f t="shared" si="13"/>
        <v>#DIV/0!</v>
      </c>
      <c r="L109" s="123"/>
    </row>
    <row r="110" spans="1:12" ht="15">
      <c r="A110" s="85" t="s">
        <v>524</v>
      </c>
      <c r="B110" s="86" t="s">
        <v>576</v>
      </c>
      <c r="C110" s="15">
        <f>C111</f>
        <v>15927.751</v>
      </c>
      <c r="D110" s="8"/>
      <c r="E110" s="8"/>
      <c r="F110" s="15">
        <f>F111</f>
        <v>15927.751</v>
      </c>
      <c r="G110" s="8"/>
      <c r="H110" s="8"/>
      <c r="I110" s="15">
        <f>I111</f>
        <v>15927.751</v>
      </c>
      <c r="J110" s="2">
        <f t="shared" si="12"/>
        <v>100</v>
      </c>
      <c r="K110" s="23">
        <f t="shared" si="13"/>
        <v>100</v>
      </c>
      <c r="L110" s="123"/>
    </row>
    <row r="111" spans="1:12" ht="25.5">
      <c r="A111" s="85" t="s">
        <v>525</v>
      </c>
      <c r="B111" s="86" t="s">
        <v>470</v>
      </c>
      <c r="C111" s="15">
        <v>15927.751</v>
      </c>
      <c r="D111" s="8"/>
      <c r="E111" s="8"/>
      <c r="F111" s="15">
        <v>15927.751</v>
      </c>
      <c r="G111" s="8"/>
      <c r="H111" s="8"/>
      <c r="I111" s="15">
        <v>15927.751</v>
      </c>
      <c r="J111" s="2">
        <f t="shared" si="12"/>
        <v>100</v>
      </c>
      <c r="K111" s="23">
        <f t="shared" si="13"/>
        <v>100</v>
      </c>
      <c r="L111" s="123"/>
    </row>
    <row r="112" spans="1:12" ht="40.5" customHeight="1" hidden="1">
      <c r="A112" s="85" t="s">
        <v>8</v>
      </c>
      <c r="B112" s="86" t="s">
        <v>93</v>
      </c>
      <c r="C112" s="15">
        <f>C113</f>
        <v>0</v>
      </c>
      <c r="D112" s="8"/>
      <c r="E112" s="8"/>
      <c r="F112" s="15">
        <f>F113</f>
        <v>0</v>
      </c>
      <c r="G112" s="8"/>
      <c r="H112" s="8"/>
      <c r="I112" s="15">
        <f>I113</f>
        <v>0</v>
      </c>
      <c r="J112" s="2" t="e">
        <f t="shared" si="12"/>
        <v>#DIV/0!</v>
      </c>
      <c r="K112" s="23" t="e">
        <f t="shared" si="13"/>
        <v>#DIV/0!</v>
      </c>
      <c r="L112" s="123"/>
    </row>
    <row r="113" spans="1:12" ht="27.75" customHeight="1" hidden="1">
      <c r="A113" s="85" t="s">
        <v>16</v>
      </c>
      <c r="B113" s="86" t="s">
        <v>18</v>
      </c>
      <c r="C113" s="15"/>
      <c r="D113" s="8"/>
      <c r="E113" s="8"/>
      <c r="F113" s="15"/>
      <c r="G113" s="8"/>
      <c r="H113" s="8"/>
      <c r="I113" s="15"/>
      <c r="J113" s="2" t="e">
        <f t="shared" si="12"/>
        <v>#DIV/0!</v>
      </c>
      <c r="K113" s="23" t="e">
        <f t="shared" si="13"/>
        <v>#DIV/0!</v>
      </c>
      <c r="L113" s="123"/>
    </row>
    <row r="114" spans="1:12" ht="25.5" customHeight="1" hidden="1">
      <c r="A114" s="85" t="s">
        <v>230</v>
      </c>
      <c r="B114" s="86" t="s">
        <v>232</v>
      </c>
      <c r="C114" s="15">
        <f>C115</f>
        <v>0</v>
      </c>
      <c r="D114" s="8"/>
      <c r="E114" s="8"/>
      <c r="F114" s="15">
        <f>F115</f>
        <v>0</v>
      </c>
      <c r="G114" s="8"/>
      <c r="H114" s="8"/>
      <c r="I114" s="15">
        <f>I115</f>
        <v>0</v>
      </c>
      <c r="J114" s="2" t="e">
        <f t="shared" si="12"/>
        <v>#DIV/0!</v>
      </c>
      <c r="K114" s="23" t="e">
        <f t="shared" si="13"/>
        <v>#DIV/0!</v>
      </c>
      <c r="L114" s="123"/>
    </row>
    <row r="115" spans="1:12" ht="40.5" customHeight="1" hidden="1">
      <c r="A115" s="85" t="s">
        <v>231</v>
      </c>
      <c r="B115" s="86" t="s">
        <v>233</v>
      </c>
      <c r="C115" s="15"/>
      <c r="D115" s="8"/>
      <c r="E115" s="8"/>
      <c r="F115" s="15"/>
      <c r="G115" s="8"/>
      <c r="H115" s="8"/>
      <c r="I115" s="15"/>
      <c r="J115" s="2" t="e">
        <f t="shared" si="12"/>
        <v>#DIV/0!</v>
      </c>
      <c r="K115" s="23" t="e">
        <f t="shared" si="13"/>
        <v>#DIV/0!</v>
      </c>
      <c r="L115" s="123"/>
    </row>
    <row r="116" spans="1:12" ht="25.5" customHeight="1" hidden="1">
      <c r="A116" s="85" t="s">
        <v>528</v>
      </c>
      <c r="B116" s="86" t="s">
        <v>453</v>
      </c>
      <c r="C116" s="15">
        <f>C117</f>
        <v>0</v>
      </c>
      <c r="D116" s="2"/>
      <c r="E116" s="2"/>
      <c r="F116" s="15">
        <f>F117</f>
        <v>0</v>
      </c>
      <c r="G116" s="8"/>
      <c r="H116" s="8"/>
      <c r="I116" s="15">
        <f>I117</f>
        <v>0</v>
      </c>
      <c r="J116" s="2" t="e">
        <f>I116/C116*10000%</f>
        <v>#DIV/0!</v>
      </c>
      <c r="K116" s="23" t="e">
        <f t="shared" si="13"/>
        <v>#DIV/0!</v>
      </c>
      <c r="L116" s="123"/>
    </row>
    <row r="117" spans="1:12" ht="25.5" customHeight="1" hidden="1">
      <c r="A117" s="85" t="s">
        <v>529</v>
      </c>
      <c r="B117" s="86" t="s">
        <v>454</v>
      </c>
      <c r="C117" s="15"/>
      <c r="D117" s="2"/>
      <c r="E117" s="2"/>
      <c r="F117" s="15"/>
      <c r="G117" s="8"/>
      <c r="H117" s="8"/>
      <c r="I117" s="15"/>
      <c r="J117" s="2" t="e">
        <f>I117/C117*10000%</f>
        <v>#DIV/0!</v>
      </c>
      <c r="K117" s="23" t="e">
        <f t="shared" si="13"/>
        <v>#DIV/0!</v>
      </c>
      <c r="L117" s="123"/>
    </row>
    <row r="118" spans="1:12" ht="25.5" customHeight="1" hidden="1">
      <c r="A118" s="85" t="s">
        <v>471</v>
      </c>
      <c r="B118" s="86" t="s">
        <v>473</v>
      </c>
      <c r="C118" s="15">
        <f>C119</f>
        <v>0</v>
      </c>
      <c r="D118" s="2"/>
      <c r="E118" s="2"/>
      <c r="F118" s="15">
        <f>F119</f>
        <v>0</v>
      </c>
      <c r="G118" s="8"/>
      <c r="H118" s="8"/>
      <c r="I118" s="15">
        <f>I119</f>
        <v>0</v>
      </c>
      <c r="J118" s="2" t="e">
        <f aca="true" t="shared" si="14" ref="J118:J144">I118/C118*10000%</f>
        <v>#DIV/0!</v>
      </c>
      <c r="K118" s="23" t="e">
        <f aca="true" t="shared" si="15" ref="K118:K146">I118/F118*10000%</f>
        <v>#DIV/0!</v>
      </c>
      <c r="L118" s="123"/>
    </row>
    <row r="119" spans="1:12" ht="25.5" customHeight="1" hidden="1">
      <c r="A119" s="85" t="s">
        <v>472</v>
      </c>
      <c r="B119" s="86" t="s">
        <v>475</v>
      </c>
      <c r="C119" s="15"/>
      <c r="D119" s="2"/>
      <c r="E119" s="2"/>
      <c r="F119" s="15"/>
      <c r="G119" s="8"/>
      <c r="H119" s="8"/>
      <c r="I119" s="15"/>
      <c r="J119" s="2" t="e">
        <f t="shared" si="14"/>
        <v>#DIV/0!</v>
      </c>
      <c r="K119" s="23" t="e">
        <f t="shared" si="15"/>
        <v>#DIV/0!</v>
      </c>
      <c r="L119" s="123"/>
    </row>
    <row r="120" spans="1:12" ht="52.5" customHeight="1" hidden="1">
      <c r="A120" s="85" t="s">
        <v>376</v>
      </c>
      <c r="B120" s="86" t="s">
        <v>381</v>
      </c>
      <c r="C120" s="15">
        <f>C121</f>
        <v>0</v>
      </c>
      <c r="D120" s="2"/>
      <c r="E120" s="2"/>
      <c r="F120" s="15">
        <f>F121</f>
        <v>0</v>
      </c>
      <c r="G120" s="2"/>
      <c r="H120" s="2"/>
      <c r="I120" s="15">
        <f>I121</f>
        <v>0</v>
      </c>
      <c r="J120" s="2" t="e">
        <f t="shared" si="14"/>
        <v>#DIV/0!</v>
      </c>
      <c r="K120" s="23" t="e">
        <f t="shared" si="15"/>
        <v>#DIV/0!</v>
      </c>
      <c r="L120" s="123"/>
    </row>
    <row r="121" spans="1:12" ht="38.25" customHeight="1" hidden="1">
      <c r="A121" s="85" t="s">
        <v>377</v>
      </c>
      <c r="B121" s="86" t="s">
        <v>382</v>
      </c>
      <c r="C121" s="15"/>
      <c r="D121" s="2"/>
      <c r="E121" s="2"/>
      <c r="F121" s="15"/>
      <c r="G121" s="8"/>
      <c r="H121" s="8"/>
      <c r="I121" s="15"/>
      <c r="J121" s="2" t="e">
        <f t="shared" si="14"/>
        <v>#DIV/0!</v>
      </c>
      <c r="K121" s="23" t="e">
        <f t="shared" si="15"/>
        <v>#DIV/0!</v>
      </c>
      <c r="L121" s="123"/>
    </row>
    <row r="122" spans="1:12" ht="25.5" customHeight="1" hidden="1">
      <c r="A122" s="85" t="s">
        <v>35</v>
      </c>
      <c r="B122" s="86" t="s">
        <v>37</v>
      </c>
      <c r="C122" s="15">
        <f>C123</f>
        <v>0</v>
      </c>
      <c r="D122" s="2"/>
      <c r="E122" s="2"/>
      <c r="F122" s="15">
        <f>F123</f>
        <v>0</v>
      </c>
      <c r="G122" s="8"/>
      <c r="H122" s="8"/>
      <c r="I122" s="15">
        <f>I123</f>
        <v>0</v>
      </c>
      <c r="J122" s="2"/>
      <c r="K122" s="23"/>
      <c r="L122" s="123"/>
    </row>
    <row r="123" spans="1:12" ht="38.25" customHeight="1" hidden="1">
      <c r="A123" s="85" t="s">
        <v>36</v>
      </c>
      <c r="B123" s="86" t="s">
        <v>38</v>
      </c>
      <c r="C123" s="15"/>
      <c r="D123" s="2"/>
      <c r="E123" s="2"/>
      <c r="F123" s="15"/>
      <c r="G123" s="8"/>
      <c r="H123" s="8"/>
      <c r="I123" s="15"/>
      <c r="J123" s="2"/>
      <c r="K123" s="23"/>
      <c r="L123" s="123"/>
    </row>
    <row r="124" spans="1:12" ht="76.5">
      <c r="A124" s="85" t="s">
        <v>530</v>
      </c>
      <c r="B124" s="86" t="s">
        <v>577</v>
      </c>
      <c r="C124" s="15">
        <f>C125</f>
        <v>501683.664</v>
      </c>
      <c r="D124" s="2"/>
      <c r="E124" s="2"/>
      <c r="F124" s="15">
        <f>F125</f>
        <v>458658.83548</v>
      </c>
      <c r="G124" s="2"/>
      <c r="H124" s="2"/>
      <c r="I124" s="15">
        <f>I125</f>
        <v>458401.76474</v>
      </c>
      <c r="J124" s="2">
        <f t="shared" si="14"/>
        <v>91.37267119385415</v>
      </c>
      <c r="K124" s="23">
        <f aca="true" t="shared" si="16" ref="K124:K132">I124/F124*10000%</f>
        <v>99.94395164333181</v>
      </c>
      <c r="L124" s="123"/>
    </row>
    <row r="125" spans="1:12" ht="76.5">
      <c r="A125" s="85" t="s">
        <v>531</v>
      </c>
      <c r="B125" s="86" t="s">
        <v>578</v>
      </c>
      <c r="C125" s="15">
        <f aca="true" t="shared" si="17" ref="C125:H125">C127+C126</f>
        <v>501683.664</v>
      </c>
      <c r="D125" s="15">
        <f t="shared" si="17"/>
        <v>0</v>
      </c>
      <c r="E125" s="15">
        <f t="shared" si="17"/>
        <v>0</v>
      </c>
      <c r="F125" s="15">
        <f t="shared" si="17"/>
        <v>458658.83548</v>
      </c>
      <c r="G125" s="15">
        <f t="shared" si="17"/>
        <v>0</v>
      </c>
      <c r="H125" s="15">
        <f t="shared" si="17"/>
        <v>0</v>
      </c>
      <c r="I125" s="15">
        <f>I127+I126</f>
        <v>458401.76474</v>
      </c>
      <c r="J125" s="2">
        <f t="shared" si="14"/>
        <v>91.37267119385415</v>
      </c>
      <c r="K125" s="23">
        <f t="shared" si="16"/>
        <v>99.94395164333181</v>
      </c>
      <c r="L125" s="123"/>
    </row>
    <row r="126" spans="1:12" ht="51" customHeight="1" hidden="1">
      <c r="A126" s="85" t="s">
        <v>378</v>
      </c>
      <c r="B126" s="86" t="s">
        <v>580</v>
      </c>
      <c r="C126" s="15"/>
      <c r="D126" s="15">
        <f>SUM(D127)</f>
        <v>0</v>
      </c>
      <c r="E126" s="15">
        <f>SUM(E127)</f>
        <v>0</v>
      </c>
      <c r="F126" s="15">
        <v>0</v>
      </c>
      <c r="G126" s="8"/>
      <c r="H126" s="8"/>
      <c r="I126" s="15">
        <v>0</v>
      </c>
      <c r="J126" s="2" t="e">
        <f t="shared" si="14"/>
        <v>#DIV/0!</v>
      </c>
      <c r="K126" s="23">
        <v>0</v>
      </c>
      <c r="L126" s="123"/>
    </row>
    <row r="127" spans="1:12" ht="51">
      <c r="A127" s="85" t="s">
        <v>532</v>
      </c>
      <c r="B127" s="86" t="s">
        <v>581</v>
      </c>
      <c r="C127" s="15">
        <v>501683.664</v>
      </c>
      <c r="D127" s="2"/>
      <c r="E127" s="2"/>
      <c r="F127" s="15">
        <v>458658.83548</v>
      </c>
      <c r="G127" s="8"/>
      <c r="H127" s="8"/>
      <c r="I127" s="15">
        <v>458401.76474</v>
      </c>
      <c r="J127" s="2">
        <f t="shared" si="14"/>
        <v>91.37267119385415</v>
      </c>
      <c r="K127" s="23">
        <f t="shared" si="16"/>
        <v>99.94395164333181</v>
      </c>
      <c r="L127" s="123"/>
    </row>
    <row r="128" spans="1:12" ht="63.75" customHeight="1" hidden="1">
      <c r="A128" s="85" t="s">
        <v>9</v>
      </c>
      <c r="B128" s="86" t="s">
        <v>111</v>
      </c>
      <c r="C128" s="15"/>
      <c r="D128" s="2"/>
      <c r="E128" s="2"/>
      <c r="F128" s="15"/>
      <c r="G128" s="8"/>
      <c r="H128" s="8"/>
      <c r="I128" s="15"/>
      <c r="J128" s="2" t="e">
        <f t="shared" si="14"/>
        <v>#DIV/0!</v>
      </c>
      <c r="K128" s="23">
        <v>0</v>
      </c>
      <c r="L128" s="123"/>
    </row>
    <row r="129" spans="1:12" ht="51">
      <c r="A129" s="85" t="s">
        <v>533</v>
      </c>
      <c r="B129" s="86" t="s">
        <v>582</v>
      </c>
      <c r="C129" s="15">
        <f>C130</f>
        <v>132412.7089</v>
      </c>
      <c r="D129" s="2"/>
      <c r="E129" s="2"/>
      <c r="F129" s="15">
        <f>F130</f>
        <v>125102.09914</v>
      </c>
      <c r="G129" s="2"/>
      <c r="H129" s="2"/>
      <c r="I129" s="15">
        <f>I130</f>
        <v>125058.40863</v>
      </c>
      <c r="J129" s="2">
        <f t="shared" si="14"/>
        <v>94.44592567352876</v>
      </c>
      <c r="K129" s="23">
        <f t="shared" si="16"/>
        <v>99.96507611758688</v>
      </c>
      <c r="L129" s="123"/>
    </row>
    <row r="130" spans="1:12" ht="51">
      <c r="A130" s="85" t="s">
        <v>534</v>
      </c>
      <c r="B130" s="86" t="s">
        <v>583</v>
      </c>
      <c r="C130" s="15">
        <f aca="true" t="shared" si="18" ref="C130:H130">C132</f>
        <v>132412.7089</v>
      </c>
      <c r="D130" s="15">
        <f t="shared" si="18"/>
        <v>0</v>
      </c>
      <c r="E130" s="15">
        <f t="shared" si="18"/>
        <v>0</v>
      </c>
      <c r="F130" s="15">
        <f t="shared" si="18"/>
        <v>125102.09914</v>
      </c>
      <c r="G130" s="15">
        <f t="shared" si="18"/>
        <v>0</v>
      </c>
      <c r="H130" s="15">
        <f t="shared" si="18"/>
        <v>0</v>
      </c>
      <c r="I130" s="15">
        <f>I132</f>
        <v>125058.40863</v>
      </c>
      <c r="J130" s="2">
        <f t="shared" si="14"/>
        <v>94.44592567352876</v>
      </c>
      <c r="K130" s="23">
        <f t="shared" si="16"/>
        <v>99.96507611758688</v>
      </c>
      <c r="L130" s="123"/>
    </row>
    <row r="131" spans="1:12" ht="38.25" customHeight="1" hidden="1">
      <c r="A131" s="85" t="s">
        <v>380</v>
      </c>
      <c r="B131" s="86" t="s">
        <v>384</v>
      </c>
      <c r="C131" s="15"/>
      <c r="D131" s="2"/>
      <c r="E131" s="2"/>
      <c r="F131" s="15"/>
      <c r="G131" s="8"/>
      <c r="H131" s="8"/>
      <c r="I131" s="15"/>
      <c r="J131" s="2" t="e">
        <f t="shared" si="14"/>
        <v>#DIV/0!</v>
      </c>
      <c r="K131" s="23">
        <v>0</v>
      </c>
      <c r="L131" s="123"/>
    </row>
    <row r="132" spans="1:12" ht="38.25">
      <c r="A132" s="85" t="s">
        <v>535</v>
      </c>
      <c r="B132" s="86" t="s">
        <v>385</v>
      </c>
      <c r="C132" s="15">
        <v>132412.7089</v>
      </c>
      <c r="D132" s="2"/>
      <c r="E132" s="2"/>
      <c r="F132" s="15">
        <v>125102.09914</v>
      </c>
      <c r="G132" s="8"/>
      <c r="H132" s="8"/>
      <c r="I132" s="15">
        <v>125058.40863</v>
      </c>
      <c r="J132" s="2">
        <f t="shared" si="14"/>
        <v>94.44592567352876</v>
      </c>
      <c r="K132" s="23">
        <f t="shared" si="16"/>
        <v>99.96507611758688</v>
      </c>
      <c r="L132" s="123"/>
    </row>
    <row r="133" spans="1:12" ht="25.5" customHeight="1" hidden="1">
      <c r="A133" s="85" t="s">
        <v>72</v>
      </c>
      <c r="B133" s="86" t="s">
        <v>74</v>
      </c>
      <c r="C133" s="15">
        <f>C134</f>
        <v>0</v>
      </c>
      <c r="D133" s="2"/>
      <c r="E133" s="2"/>
      <c r="F133" s="15">
        <f>F134</f>
        <v>0</v>
      </c>
      <c r="G133" s="2"/>
      <c r="H133" s="2"/>
      <c r="I133" s="15">
        <f>I134</f>
        <v>0</v>
      </c>
      <c r="J133" s="2" t="e">
        <f t="shared" si="14"/>
        <v>#DIV/0!</v>
      </c>
      <c r="K133" s="23" t="e">
        <f t="shared" si="15"/>
        <v>#DIV/0!</v>
      </c>
      <c r="L133" s="123"/>
    </row>
    <row r="134" spans="1:12" ht="25.5" customHeight="1" hidden="1">
      <c r="A134" s="85" t="s">
        <v>73</v>
      </c>
      <c r="B134" s="86" t="s">
        <v>75</v>
      </c>
      <c r="C134" s="15"/>
      <c r="D134" s="2"/>
      <c r="E134" s="2"/>
      <c r="F134" s="15"/>
      <c r="G134" s="8"/>
      <c r="H134" s="8"/>
      <c r="I134" s="15"/>
      <c r="J134" s="2" t="e">
        <f t="shared" si="14"/>
        <v>#DIV/0!</v>
      </c>
      <c r="K134" s="23" t="e">
        <f t="shared" si="15"/>
        <v>#DIV/0!</v>
      </c>
      <c r="L134" s="123"/>
    </row>
    <row r="135" spans="1:12" ht="38.25" customHeight="1" hidden="1">
      <c r="A135" s="85" t="s">
        <v>268</v>
      </c>
      <c r="B135" s="86" t="s">
        <v>270</v>
      </c>
      <c r="C135" s="15">
        <f>C136</f>
        <v>0</v>
      </c>
      <c r="D135" s="2">
        <f aca="true" t="shared" si="19" ref="D135:I135">D136</f>
        <v>0</v>
      </c>
      <c r="E135" s="2">
        <f t="shared" si="19"/>
        <v>0</v>
      </c>
      <c r="F135" s="15">
        <f t="shared" si="19"/>
        <v>0</v>
      </c>
      <c r="G135" s="2">
        <f t="shared" si="19"/>
        <v>0</v>
      </c>
      <c r="H135" s="2">
        <f t="shared" si="19"/>
        <v>0</v>
      </c>
      <c r="I135" s="15">
        <f t="shared" si="19"/>
        <v>0</v>
      </c>
      <c r="J135" s="2" t="e">
        <f t="shared" si="14"/>
        <v>#DIV/0!</v>
      </c>
      <c r="K135" s="23" t="e">
        <f t="shared" si="15"/>
        <v>#DIV/0!</v>
      </c>
      <c r="L135" s="123"/>
    </row>
    <row r="136" spans="1:12" ht="38.25" customHeight="1" hidden="1">
      <c r="A136" s="85" t="s">
        <v>269</v>
      </c>
      <c r="B136" s="86" t="s">
        <v>271</v>
      </c>
      <c r="C136" s="15"/>
      <c r="D136" s="2"/>
      <c r="E136" s="2"/>
      <c r="F136" s="15"/>
      <c r="G136" s="8"/>
      <c r="H136" s="8"/>
      <c r="I136" s="15"/>
      <c r="J136" s="2" t="e">
        <f t="shared" si="14"/>
        <v>#DIV/0!</v>
      </c>
      <c r="K136" s="23" t="e">
        <f t="shared" si="15"/>
        <v>#DIV/0!</v>
      </c>
      <c r="L136" s="123"/>
    </row>
    <row r="137" spans="1:12" ht="63.75" customHeight="1" hidden="1">
      <c r="A137" s="85" t="s">
        <v>161</v>
      </c>
      <c r="B137" s="86" t="s">
        <v>163</v>
      </c>
      <c r="C137" s="15">
        <f>C138</f>
        <v>0</v>
      </c>
      <c r="D137" s="2">
        <f aca="true" t="shared" si="20" ref="D137:I137">D138</f>
        <v>0</v>
      </c>
      <c r="E137" s="2">
        <f t="shared" si="20"/>
        <v>0</v>
      </c>
      <c r="F137" s="15">
        <f t="shared" si="20"/>
        <v>0</v>
      </c>
      <c r="G137" s="2">
        <f t="shared" si="20"/>
        <v>0</v>
      </c>
      <c r="H137" s="2">
        <f t="shared" si="20"/>
        <v>0</v>
      </c>
      <c r="I137" s="15">
        <f t="shared" si="20"/>
        <v>0</v>
      </c>
      <c r="J137" s="2" t="e">
        <f t="shared" si="14"/>
        <v>#DIV/0!</v>
      </c>
      <c r="K137" s="23" t="e">
        <f t="shared" si="15"/>
        <v>#DIV/0!</v>
      </c>
      <c r="L137" s="123"/>
    </row>
    <row r="138" spans="1:12" ht="63.75" customHeight="1" hidden="1">
      <c r="A138" s="85" t="s">
        <v>162</v>
      </c>
      <c r="B138" s="86" t="s">
        <v>163</v>
      </c>
      <c r="C138" s="15"/>
      <c r="D138" s="2"/>
      <c r="E138" s="2"/>
      <c r="F138" s="15"/>
      <c r="G138" s="8"/>
      <c r="H138" s="8"/>
      <c r="I138" s="15"/>
      <c r="J138" s="2" t="e">
        <f t="shared" si="14"/>
        <v>#DIV/0!</v>
      </c>
      <c r="K138" s="23" t="e">
        <f t="shared" si="15"/>
        <v>#DIV/0!</v>
      </c>
      <c r="L138" s="123"/>
    </row>
    <row r="139" spans="1:12" ht="38.25" customHeight="1" hidden="1">
      <c r="A139" s="85" t="s">
        <v>120</v>
      </c>
      <c r="B139" s="86" t="s">
        <v>123</v>
      </c>
      <c r="C139" s="15">
        <f>C140</f>
        <v>0</v>
      </c>
      <c r="D139" s="15">
        <f aca="true" t="shared" si="21" ref="D139:I139">D140</f>
        <v>0</v>
      </c>
      <c r="E139" s="15">
        <f t="shared" si="21"/>
        <v>0</v>
      </c>
      <c r="F139" s="15">
        <f t="shared" si="21"/>
        <v>0</v>
      </c>
      <c r="G139" s="15">
        <f t="shared" si="21"/>
        <v>0</v>
      </c>
      <c r="H139" s="15">
        <f t="shared" si="21"/>
        <v>0</v>
      </c>
      <c r="I139" s="15">
        <f t="shared" si="21"/>
        <v>0</v>
      </c>
      <c r="J139" s="2" t="e">
        <f t="shared" si="14"/>
        <v>#DIV/0!</v>
      </c>
      <c r="K139" s="23" t="e">
        <f t="shared" si="15"/>
        <v>#DIV/0!</v>
      </c>
      <c r="L139" s="123"/>
    </row>
    <row r="140" spans="1:12" ht="38.25" customHeight="1" hidden="1">
      <c r="A140" s="85" t="s">
        <v>121</v>
      </c>
      <c r="B140" s="86" t="s">
        <v>122</v>
      </c>
      <c r="C140" s="15"/>
      <c r="D140" s="2"/>
      <c r="E140" s="2"/>
      <c r="F140" s="15"/>
      <c r="G140" s="8"/>
      <c r="H140" s="8"/>
      <c r="I140" s="15"/>
      <c r="J140" s="2" t="e">
        <f t="shared" si="14"/>
        <v>#DIV/0!</v>
      </c>
      <c r="K140" s="23" t="e">
        <f t="shared" si="15"/>
        <v>#DIV/0!</v>
      </c>
      <c r="L140" s="123"/>
    </row>
    <row r="141" spans="1:12" ht="25.5" customHeight="1" hidden="1">
      <c r="A141" s="85" t="s">
        <v>509</v>
      </c>
      <c r="B141" s="86" t="s">
        <v>574</v>
      </c>
      <c r="C141" s="15">
        <f>C142</f>
        <v>0</v>
      </c>
      <c r="D141" s="15">
        <f aca="true" t="shared" si="22" ref="D141:I141">D142</f>
        <v>0</v>
      </c>
      <c r="E141" s="15">
        <f t="shared" si="22"/>
        <v>0</v>
      </c>
      <c r="F141" s="15">
        <f t="shared" si="22"/>
        <v>0</v>
      </c>
      <c r="G141" s="15">
        <f t="shared" si="22"/>
        <v>0</v>
      </c>
      <c r="H141" s="15">
        <f t="shared" si="22"/>
        <v>0</v>
      </c>
      <c r="I141" s="15">
        <f t="shared" si="22"/>
        <v>0</v>
      </c>
      <c r="J141" s="2" t="e">
        <f t="shared" si="14"/>
        <v>#DIV/0!</v>
      </c>
      <c r="K141" s="23" t="e">
        <f t="shared" si="15"/>
        <v>#DIV/0!</v>
      </c>
      <c r="L141" s="123"/>
    </row>
    <row r="142" spans="1:12" ht="38.25" customHeight="1" hidden="1">
      <c r="A142" s="85" t="s">
        <v>573</v>
      </c>
      <c r="B142" s="86" t="s">
        <v>584</v>
      </c>
      <c r="C142" s="15"/>
      <c r="D142" s="2"/>
      <c r="E142" s="2"/>
      <c r="F142" s="15"/>
      <c r="G142" s="8"/>
      <c r="H142" s="8"/>
      <c r="I142" s="15"/>
      <c r="J142" s="2" t="e">
        <f t="shared" si="14"/>
        <v>#DIV/0!</v>
      </c>
      <c r="K142" s="23" t="e">
        <f t="shared" si="15"/>
        <v>#DIV/0!</v>
      </c>
      <c r="L142" s="123"/>
    </row>
    <row r="143" spans="1:12" ht="25.5" customHeight="1">
      <c r="A143" s="85" t="s">
        <v>351</v>
      </c>
      <c r="B143" s="86" t="s">
        <v>353</v>
      </c>
      <c r="C143" s="15">
        <f>SUM(C144)</f>
        <v>3403.3</v>
      </c>
      <c r="D143" s="2"/>
      <c r="E143" s="2"/>
      <c r="F143" s="15">
        <f>SUM(F144)</f>
        <v>3403.3</v>
      </c>
      <c r="G143" s="15">
        <f>SUM(G144)</f>
        <v>0</v>
      </c>
      <c r="H143" s="15">
        <f>SUM(H144)</f>
        <v>0</v>
      </c>
      <c r="I143" s="15">
        <f>SUM(I144)</f>
        <v>0</v>
      </c>
      <c r="J143" s="2">
        <f t="shared" si="14"/>
        <v>0</v>
      </c>
      <c r="K143" s="23">
        <f t="shared" si="15"/>
        <v>0</v>
      </c>
      <c r="L143" s="123"/>
    </row>
    <row r="144" spans="1:12" ht="42.75" customHeight="1">
      <c r="A144" s="85" t="s">
        <v>352</v>
      </c>
      <c r="B144" s="86" t="s">
        <v>354</v>
      </c>
      <c r="C144" s="15">
        <v>3403.3</v>
      </c>
      <c r="D144" s="2"/>
      <c r="E144" s="2"/>
      <c r="F144" s="15">
        <v>3403.3</v>
      </c>
      <c r="G144" s="8"/>
      <c r="H144" s="8"/>
      <c r="I144" s="15"/>
      <c r="J144" s="2">
        <f t="shared" si="14"/>
        <v>0</v>
      </c>
      <c r="K144" s="23">
        <f t="shared" si="15"/>
        <v>0</v>
      </c>
      <c r="L144" s="123"/>
    </row>
    <row r="145" spans="1:12" ht="15">
      <c r="A145" s="85" t="s">
        <v>536</v>
      </c>
      <c r="B145" s="86" t="s">
        <v>19</v>
      </c>
      <c r="C145" s="15">
        <f>C146</f>
        <v>456928.05945</v>
      </c>
      <c r="D145" s="8"/>
      <c r="E145" s="8"/>
      <c r="F145" s="15">
        <f>F146</f>
        <v>412934.10345</v>
      </c>
      <c r="G145" s="8"/>
      <c r="H145" s="8"/>
      <c r="I145" s="15">
        <f>I146</f>
        <v>203503.33043</v>
      </c>
      <c r="J145" s="2">
        <f>I145/C145*10000%</f>
        <v>44.53728026135121</v>
      </c>
      <c r="K145" s="23">
        <f t="shared" si="15"/>
        <v>49.28227742144847</v>
      </c>
      <c r="L145" s="123"/>
    </row>
    <row r="146" spans="1:12" ht="15">
      <c r="A146" s="85" t="s">
        <v>537</v>
      </c>
      <c r="B146" s="86" t="s">
        <v>20</v>
      </c>
      <c r="C146" s="15">
        <v>456928.05945</v>
      </c>
      <c r="D146" s="8"/>
      <c r="E146" s="8"/>
      <c r="F146" s="15">
        <v>412934.10345</v>
      </c>
      <c r="G146" s="8"/>
      <c r="H146" s="8"/>
      <c r="I146" s="15">
        <v>203503.33043</v>
      </c>
      <c r="J146" s="2">
        <f>I146/C146*10000%</f>
        <v>44.53728026135121</v>
      </c>
      <c r="K146" s="23">
        <f t="shared" si="15"/>
        <v>49.28227742144847</v>
      </c>
      <c r="L146" s="123"/>
    </row>
    <row r="147" spans="1:12" ht="25.5">
      <c r="A147" s="87" t="s">
        <v>538</v>
      </c>
      <c r="B147" s="88" t="s">
        <v>21</v>
      </c>
      <c r="C147" s="16">
        <f>C150+C158+C160+C162+C166+C168+C172+C152+C156+C164+C170+C148+C154+C174+C176</f>
        <v>4507734.37048</v>
      </c>
      <c r="D147" s="16">
        <f aca="true" t="shared" si="23" ref="D147:I147">D150+D158+D160+D162+D166+D168+D172+D152+D156+D164+D170+D148+D154+D174+D176</f>
        <v>0</v>
      </c>
      <c r="E147" s="16">
        <f t="shared" si="23"/>
        <v>0</v>
      </c>
      <c r="F147" s="16">
        <f t="shared" si="23"/>
        <v>3360157.7595100002</v>
      </c>
      <c r="G147" s="16">
        <f t="shared" si="23"/>
        <v>0</v>
      </c>
      <c r="H147" s="16">
        <f t="shared" si="23"/>
        <v>0</v>
      </c>
      <c r="I147" s="16">
        <f t="shared" si="23"/>
        <v>3025791.8177400003</v>
      </c>
      <c r="J147" s="25">
        <f>I147/C147*10000%</f>
        <v>67.12444809426079</v>
      </c>
      <c r="K147" s="59">
        <f>I147/F147*10000%</f>
        <v>90.0490999024177</v>
      </c>
      <c r="L147" s="123"/>
    </row>
    <row r="148" spans="1:12" ht="41.25" customHeight="1">
      <c r="A148" s="89" t="s">
        <v>297</v>
      </c>
      <c r="B148" s="90" t="s">
        <v>526</v>
      </c>
      <c r="C148" s="13">
        <f>C149</f>
        <v>293.8</v>
      </c>
      <c r="D148" s="26"/>
      <c r="E148" s="26"/>
      <c r="F148" s="13">
        <f>F149</f>
        <v>293.8</v>
      </c>
      <c r="G148" s="26"/>
      <c r="H148" s="26"/>
      <c r="I148" s="13">
        <f>I149</f>
        <v>293.8</v>
      </c>
      <c r="J148" s="26">
        <f>I148/C148*10000%</f>
        <v>100</v>
      </c>
      <c r="K148" s="23">
        <f aca="true" t="shared" si="24" ref="K148:K159">I148/F148*10000%</f>
        <v>100</v>
      </c>
      <c r="L148" s="123"/>
    </row>
    <row r="149" spans="1:12" ht="38.25" customHeight="1">
      <c r="A149" s="89" t="s">
        <v>298</v>
      </c>
      <c r="B149" s="90" t="s">
        <v>527</v>
      </c>
      <c r="C149" s="13">
        <v>293.8</v>
      </c>
      <c r="D149" s="26"/>
      <c r="E149" s="26"/>
      <c r="F149" s="13">
        <v>293.8</v>
      </c>
      <c r="G149" s="26"/>
      <c r="H149" s="26"/>
      <c r="I149" s="13">
        <v>293.8</v>
      </c>
      <c r="J149" s="26">
        <f>I149/C149*10000%</f>
        <v>100</v>
      </c>
      <c r="K149" s="23">
        <f t="shared" si="24"/>
        <v>100</v>
      </c>
      <c r="L149" s="123"/>
    </row>
    <row r="150" spans="1:12" ht="40.5" customHeight="1" hidden="1">
      <c r="A150" s="85" t="s">
        <v>131</v>
      </c>
      <c r="B150" s="1" t="s">
        <v>138</v>
      </c>
      <c r="C150" s="15">
        <f>C151</f>
        <v>0</v>
      </c>
      <c r="D150" s="8"/>
      <c r="E150" s="8"/>
      <c r="F150" s="15">
        <f>F151</f>
        <v>0</v>
      </c>
      <c r="G150" s="8"/>
      <c r="H150" s="8"/>
      <c r="I150" s="15">
        <f>I151</f>
        <v>0</v>
      </c>
      <c r="J150" s="2"/>
      <c r="K150" s="23" t="e">
        <f t="shared" si="24"/>
        <v>#DIV/0!</v>
      </c>
      <c r="L150" s="123"/>
    </row>
    <row r="151" spans="1:12" ht="26.25" customHeight="1" hidden="1">
      <c r="A151" s="85" t="s">
        <v>132</v>
      </c>
      <c r="B151" s="1" t="s">
        <v>135</v>
      </c>
      <c r="C151" s="15"/>
      <c r="D151" s="8"/>
      <c r="E151" s="8"/>
      <c r="F151" s="15"/>
      <c r="G151" s="8"/>
      <c r="H151" s="8"/>
      <c r="I151" s="15"/>
      <c r="J151" s="2"/>
      <c r="K151" s="23" t="e">
        <f t="shared" si="24"/>
        <v>#DIV/0!</v>
      </c>
      <c r="L151" s="123"/>
    </row>
    <row r="152" spans="1:12" ht="26.25" customHeight="1" hidden="1">
      <c r="A152" s="85" t="s">
        <v>141</v>
      </c>
      <c r="B152" s="1" t="s">
        <v>139</v>
      </c>
      <c r="C152" s="15">
        <f>C153</f>
        <v>0</v>
      </c>
      <c r="D152" s="8"/>
      <c r="E152" s="8"/>
      <c r="F152" s="15">
        <f>F153</f>
        <v>0</v>
      </c>
      <c r="G152" s="8"/>
      <c r="H152" s="8"/>
      <c r="I152" s="15">
        <f>I153</f>
        <v>0</v>
      </c>
      <c r="J152" s="2"/>
      <c r="K152" s="23" t="e">
        <f t="shared" si="24"/>
        <v>#DIV/0!</v>
      </c>
      <c r="L152" s="123"/>
    </row>
    <row r="153" spans="1:12" ht="26.25" customHeight="1" hidden="1">
      <c r="A153" s="85" t="s">
        <v>140</v>
      </c>
      <c r="B153" s="1" t="s">
        <v>136</v>
      </c>
      <c r="C153" s="15"/>
      <c r="D153" s="8"/>
      <c r="E153" s="8"/>
      <c r="F153" s="15"/>
      <c r="G153" s="8"/>
      <c r="H153" s="8"/>
      <c r="I153" s="15"/>
      <c r="J153" s="2"/>
      <c r="K153" s="23" t="e">
        <f t="shared" si="24"/>
        <v>#DIV/0!</v>
      </c>
      <c r="L153" s="123"/>
    </row>
    <row r="154" spans="1:12" ht="26.25" customHeight="1" hidden="1">
      <c r="A154" s="85" t="s">
        <v>12</v>
      </c>
      <c r="B154" s="1" t="s">
        <v>14</v>
      </c>
      <c r="C154" s="15">
        <f>C155</f>
        <v>0</v>
      </c>
      <c r="D154" s="8">
        <f aca="true" t="shared" si="25" ref="D154:I154">D155</f>
        <v>0</v>
      </c>
      <c r="E154" s="8">
        <f t="shared" si="25"/>
        <v>0</v>
      </c>
      <c r="F154" s="15">
        <f t="shared" si="25"/>
        <v>0</v>
      </c>
      <c r="G154" s="8">
        <f t="shared" si="25"/>
        <v>0</v>
      </c>
      <c r="H154" s="8">
        <f t="shared" si="25"/>
        <v>0</v>
      </c>
      <c r="I154" s="15">
        <f t="shared" si="25"/>
        <v>0</v>
      </c>
      <c r="J154" s="2"/>
      <c r="K154" s="23" t="e">
        <f t="shared" si="24"/>
        <v>#DIV/0!</v>
      </c>
      <c r="L154" s="123"/>
    </row>
    <row r="155" spans="1:12" ht="26.25" customHeight="1" hidden="1">
      <c r="A155" s="85" t="s">
        <v>13</v>
      </c>
      <c r="B155" s="1" t="s">
        <v>15</v>
      </c>
      <c r="C155" s="15"/>
      <c r="D155" s="8"/>
      <c r="E155" s="8"/>
      <c r="F155" s="15"/>
      <c r="G155" s="8"/>
      <c r="H155" s="8"/>
      <c r="I155" s="15"/>
      <c r="J155" s="2"/>
      <c r="K155" s="23" t="e">
        <f t="shared" si="24"/>
        <v>#DIV/0!</v>
      </c>
      <c r="L155" s="123"/>
    </row>
    <row r="156" spans="1:12" ht="39" customHeight="1" hidden="1">
      <c r="A156" s="85" t="s">
        <v>133</v>
      </c>
      <c r="B156" s="1" t="s">
        <v>144</v>
      </c>
      <c r="C156" s="15">
        <f>C157</f>
        <v>0</v>
      </c>
      <c r="D156" s="8"/>
      <c r="E156" s="8"/>
      <c r="F156" s="15">
        <f>F157</f>
        <v>0</v>
      </c>
      <c r="G156" s="8"/>
      <c r="H156" s="8"/>
      <c r="I156" s="15">
        <f>I157</f>
        <v>0</v>
      </c>
      <c r="J156" s="2"/>
      <c r="K156" s="23" t="e">
        <f t="shared" si="24"/>
        <v>#DIV/0!</v>
      </c>
      <c r="L156" s="123"/>
    </row>
    <row r="157" spans="1:12" ht="39" customHeight="1" hidden="1">
      <c r="A157" s="85" t="s">
        <v>134</v>
      </c>
      <c r="B157" s="1" t="s">
        <v>137</v>
      </c>
      <c r="C157" s="15"/>
      <c r="D157" s="8"/>
      <c r="E157" s="8"/>
      <c r="F157" s="15"/>
      <c r="G157" s="8"/>
      <c r="H157" s="8"/>
      <c r="I157" s="15"/>
      <c r="J157" s="2"/>
      <c r="K157" s="23" t="e">
        <f t="shared" si="24"/>
        <v>#DIV/0!</v>
      </c>
      <c r="L157" s="123"/>
    </row>
    <row r="158" spans="1:12" ht="25.5" customHeight="1" hidden="1">
      <c r="A158" s="85" t="s">
        <v>22</v>
      </c>
      <c r="B158" s="86" t="s">
        <v>23</v>
      </c>
      <c r="C158" s="15">
        <f>C159</f>
        <v>0</v>
      </c>
      <c r="D158" s="8"/>
      <c r="E158" s="8"/>
      <c r="F158" s="15">
        <f>F159</f>
        <v>0</v>
      </c>
      <c r="G158" s="8"/>
      <c r="H158" s="8"/>
      <c r="I158" s="15">
        <f>I159</f>
        <v>0</v>
      </c>
      <c r="J158" s="2" t="e">
        <f aca="true" t="shared" si="26" ref="J158:J168">I158/C158*10000%</f>
        <v>#DIV/0!</v>
      </c>
      <c r="K158" s="23" t="e">
        <f t="shared" si="24"/>
        <v>#DIV/0!</v>
      </c>
      <c r="L158" s="123"/>
    </row>
    <row r="159" spans="1:12" ht="27" customHeight="1" hidden="1">
      <c r="A159" s="85" t="s">
        <v>24</v>
      </c>
      <c r="B159" s="86" t="s">
        <v>25</v>
      </c>
      <c r="C159" s="15"/>
      <c r="D159" s="8"/>
      <c r="E159" s="8"/>
      <c r="F159" s="15"/>
      <c r="G159" s="8"/>
      <c r="H159" s="8"/>
      <c r="I159" s="15"/>
      <c r="J159" s="2" t="e">
        <f t="shared" si="26"/>
        <v>#DIV/0!</v>
      </c>
      <c r="K159" s="23" t="e">
        <f t="shared" si="24"/>
        <v>#DIV/0!</v>
      </c>
      <c r="L159" s="123"/>
    </row>
    <row r="160" spans="1:12" ht="30.75" customHeight="1">
      <c r="A160" s="85" t="s">
        <v>539</v>
      </c>
      <c r="B160" s="86" t="s">
        <v>26</v>
      </c>
      <c r="C160" s="15">
        <f>C161</f>
        <v>63315</v>
      </c>
      <c r="D160" s="8"/>
      <c r="E160" s="8"/>
      <c r="F160" s="15">
        <f>F161</f>
        <v>47600.261</v>
      </c>
      <c r="G160" s="8"/>
      <c r="H160" s="8"/>
      <c r="I160" s="15">
        <f>I161</f>
        <v>44829.311</v>
      </c>
      <c r="J160" s="2">
        <f t="shared" si="26"/>
        <v>70.80361841585723</v>
      </c>
      <c r="K160" s="23">
        <f>I160/F160*10000%</f>
        <v>94.17870838985526</v>
      </c>
      <c r="L160" s="123"/>
    </row>
    <row r="161" spans="1:12" ht="25.5">
      <c r="A161" s="85" t="s">
        <v>540</v>
      </c>
      <c r="B161" s="86" t="s">
        <v>27</v>
      </c>
      <c r="C161" s="15">
        <v>63315</v>
      </c>
      <c r="D161" s="8"/>
      <c r="E161" s="8"/>
      <c r="F161" s="15">
        <v>47600.261</v>
      </c>
      <c r="G161" s="8"/>
      <c r="H161" s="8"/>
      <c r="I161" s="15">
        <v>44829.311</v>
      </c>
      <c r="J161" s="2">
        <f t="shared" si="26"/>
        <v>70.80361841585723</v>
      </c>
      <c r="K161" s="23">
        <f>I161/F161*10000%</f>
        <v>94.17870838985526</v>
      </c>
      <c r="L161" s="123"/>
    </row>
    <row r="162" spans="1:12" ht="25.5">
      <c r="A162" s="85" t="s">
        <v>541</v>
      </c>
      <c r="B162" s="86" t="s">
        <v>28</v>
      </c>
      <c r="C162" s="15">
        <f>C163</f>
        <v>4380591.77048</v>
      </c>
      <c r="D162" s="8"/>
      <c r="E162" s="8"/>
      <c r="F162" s="15">
        <f>F163</f>
        <v>3251033.51012</v>
      </c>
      <c r="G162" s="8"/>
      <c r="H162" s="8"/>
      <c r="I162" s="15">
        <f>I163</f>
        <v>2926463.43831</v>
      </c>
      <c r="J162" s="2">
        <f t="shared" si="26"/>
        <v>66.80520787239061</v>
      </c>
      <c r="K162" s="23">
        <f>I162/F162*10000%</f>
        <v>90.0164033745066</v>
      </c>
      <c r="L162" s="123"/>
    </row>
    <row r="163" spans="1:12" ht="25.5">
      <c r="A163" s="85" t="s">
        <v>542</v>
      </c>
      <c r="B163" s="86" t="s">
        <v>29</v>
      </c>
      <c r="C163" s="15">
        <v>4380591.77048</v>
      </c>
      <c r="D163" s="8"/>
      <c r="E163" s="8"/>
      <c r="F163" s="15">
        <v>3251033.51012</v>
      </c>
      <c r="G163" s="8"/>
      <c r="H163" s="8"/>
      <c r="I163" s="15">
        <v>2926463.43831</v>
      </c>
      <c r="J163" s="2">
        <f t="shared" si="26"/>
        <v>66.80520787239061</v>
      </c>
      <c r="K163" s="23">
        <f>I163/F163*10000%</f>
        <v>90.0164033745066</v>
      </c>
      <c r="L163" s="123"/>
    </row>
    <row r="164" spans="1:12" ht="51" customHeight="1" hidden="1">
      <c r="A164" s="85" t="s">
        <v>116</v>
      </c>
      <c r="B164" s="86" t="s">
        <v>118</v>
      </c>
      <c r="C164" s="15">
        <f>C165</f>
        <v>0</v>
      </c>
      <c r="D164" s="8"/>
      <c r="E164" s="8"/>
      <c r="F164" s="15">
        <f>F165</f>
        <v>0</v>
      </c>
      <c r="G164" s="8"/>
      <c r="H164" s="8"/>
      <c r="I164" s="15">
        <f>I165</f>
        <v>0</v>
      </c>
      <c r="J164" s="2" t="e">
        <f t="shared" si="26"/>
        <v>#DIV/0!</v>
      </c>
      <c r="K164" s="23">
        <v>0</v>
      </c>
      <c r="L164" s="123"/>
    </row>
    <row r="165" spans="1:12" ht="51" customHeight="1" hidden="1">
      <c r="A165" s="85" t="s">
        <v>117</v>
      </c>
      <c r="B165" s="86" t="s">
        <v>119</v>
      </c>
      <c r="C165" s="15"/>
      <c r="D165" s="8"/>
      <c r="E165" s="8"/>
      <c r="F165" s="15"/>
      <c r="G165" s="8"/>
      <c r="H165" s="8"/>
      <c r="I165" s="15"/>
      <c r="J165" s="2" t="e">
        <f t="shared" si="26"/>
        <v>#DIV/0!</v>
      </c>
      <c r="K165" s="23">
        <v>0</v>
      </c>
      <c r="L165" s="123"/>
    </row>
    <row r="166" spans="1:12" ht="38.25" customHeight="1" hidden="1">
      <c r="A166" s="85" t="s">
        <v>543</v>
      </c>
      <c r="B166" s="86" t="s">
        <v>604</v>
      </c>
      <c r="C166" s="15">
        <f>C167</f>
        <v>0</v>
      </c>
      <c r="D166" s="8"/>
      <c r="E166" s="8"/>
      <c r="F166" s="15">
        <f>F167</f>
        <v>0</v>
      </c>
      <c r="G166" s="8"/>
      <c r="H166" s="8"/>
      <c r="I166" s="15">
        <f>I167</f>
        <v>0</v>
      </c>
      <c r="J166" s="2" t="e">
        <f t="shared" si="26"/>
        <v>#DIV/0!</v>
      </c>
      <c r="K166" s="23" t="e">
        <f>I166/F166*10000%</f>
        <v>#DIV/0!</v>
      </c>
      <c r="L166" s="123"/>
    </row>
    <row r="167" spans="1:12" ht="38.25" customHeight="1" hidden="1">
      <c r="A167" s="85" t="s">
        <v>544</v>
      </c>
      <c r="B167" s="86" t="s">
        <v>605</v>
      </c>
      <c r="C167" s="15"/>
      <c r="D167" s="8"/>
      <c r="E167" s="8"/>
      <c r="F167" s="15"/>
      <c r="G167" s="8"/>
      <c r="H167" s="8"/>
      <c r="I167" s="15"/>
      <c r="J167" s="2" t="e">
        <f t="shared" si="26"/>
        <v>#DIV/0!</v>
      </c>
      <c r="K167" s="23" t="e">
        <f>I167/F167*10000%</f>
        <v>#DIV/0!</v>
      </c>
      <c r="L167" s="123"/>
    </row>
    <row r="168" spans="1:12" ht="51" customHeight="1" hidden="1">
      <c r="A168" s="85" t="s">
        <v>545</v>
      </c>
      <c r="B168" s="86" t="s">
        <v>31</v>
      </c>
      <c r="C168" s="15">
        <f>C169</f>
        <v>0</v>
      </c>
      <c r="D168" s="8"/>
      <c r="E168" s="8"/>
      <c r="F168" s="15">
        <f>F169</f>
        <v>0</v>
      </c>
      <c r="G168" s="8"/>
      <c r="H168" s="8"/>
      <c r="I168" s="15">
        <f>I169</f>
        <v>0</v>
      </c>
      <c r="J168" s="2" t="e">
        <f t="shared" si="26"/>
        <v>#DIV/0!</v>
      </c>
      <c r="K168" s="23" t="e">
        <f>I168/F168*10000%</f>
        <v>#DIV/0!</v>
      </c>
      <c r="L168" s="123"/>
    </row>
    <row r="169" spans="1:12" ht="51" customHeight="1" hidden="1">
      <c r="A169" s="85" t="s">
        <v>546</v>
      </c>
      <c r="B169" s="86" t="s">
        <v>32</v>
      </c>
      <c r="C169" s="15"/>
      <c r="D169" s="8"/>
      <c r="E169" s="8"/>
      <c r="F169" s="15"/>
      <c r="G169" s="8"/>
      <c r="H169" s="8"/>
      <c r="I169" s="15"/>
      <c r="J169" s="2" t="e">
        <f aca="true" t="shared" si="27" ref="J169:J209">I169/C169*10000%</f>
        <v>#DIV/0!</v>
      </c>
      <c r="K169" s="23" t="e">
        <f aca="true" t="shared" si="28" ref="K169:K209">I169/F169*10000%</f>
        <v>#DIV/0!</v>
      </c>
      <c r="L169" s="123"/>
    </row>
    <row r="170" spans="1:12" ht="38.25" customHeight="1" hidden="1">
      <c r="A170" s="85" t="s">
        <v>234</v>
      </c>
      <c r="B170" s="86" t="s">
        <v>236</v>
      </c>
      <c r="C170" s="15">
        <f>C171</f>
        <v>0</v>
      </c>
      <c r="D170" s="8"/>
      <c r="E170" s="8"/>
      <c r="F170" s="15">
        <f>F171</f>
        <v>0</v>
      </c>
      <c r="G170" s="8"/>
      <c r="H170" s="8"/>
      <c r="I170" s="15">
        <f>I171</f>
        <v>0</v>
      </c>
      <c r="J170" s="2"/>
      <c r="K170" s="23"/>
      <c r="L170" s="123"/>
    </row>
    <row r="171" spans="1:12" ht="38.25" customHeight="1" hidden="1">
      <c r="A171" s="85" t="s">
        <v>235</v>
      </c>
      <c r="B171" s="86" t="s">
        <v>238</v>
      </c>
      <c r="C171" s="15"/>
      <c r="D171" s="8"/>
      <c r="E171" s="8"/>
      <c r="F171" s="15"/>
      <c r="G171" s="8"/>
      <c r="H171" s="8"/>
      <c r="I171" s="15"/>
      <c r="J171" s="2"/>
      <c r="K171" s="23"/>
      <c r="L171" s="123"/>
    </row>
    <row r="172" spans="1:12" ht="51">
      <c r="A172" s="85" t="s">
        <v>547</v>
      </c>
      <c r="B172" s="86" t="s">
        <v>103</v>
      </c>
      <c r="C172" s="15">
        <f>C173</f>
        <v>53932.7</v>
      </c>
      <c r="D172" s="2"/>
      <c r="E172" s="2"/>
      <c r="F172" s="15">
        <f>F173</f>
        <v>53932.7</v>
      </c>
      <c r="G172" s="8"/>
      <c r="H172" s="8"/>
      <c r="I172" s="15">
        <f>I173</f>
        <v>47829.9</v>
      </c>
      <c r="J172" s="2">
        <f t="shared" si="27"/>
        <v>88.68441594802412</v>
      </c>
      <c r="K172" s="23">
        <f t="shared" si="28"/>
        <v>88.68441594802412</v>
      </c>
      <c r="L172" s="123"/>
    </row>
    <row r="173" spans="1:12" ht="38.25">
      <c r="A173" s="85" t="s">
        <v>548</v>
      </c>
      <c r="B173" s="86" t="s">
        <v>104</v>
      </c>
      <c r="C173" s="15">
        <v>53932.7</v>
      </c>
      <c r="D173" s="2"/>
      <c r="E173" s="2"/>
      <c r="F173" s="15">
        <v>53932.7</v>
      </c>
      <c r="G173" s="8"/>
      <c r="H173" s="8"/>
      <c r="I173" s="15">
        <v>47829.9</v>
      </c>
      <c r="J173" s="2">
        <f t="shared" si="27"/>
        <v>88.68441594802412</v>
      </c>
      <c r="K173" s="23">
        <f t="shared" si="28"/>
        <v>88.68441594802412</v>
      </c>
      <c r="L173" s="123"/>
    </row>
    <row r="174" spans="1:12" ht="29.25" customHeight="1">
      <c r="A174" s="85" t="s">
        <v>409</v>
      </c>
      <c r="B174" s="86" t="s">
        <v>415</v>
      </c>
      <c r="C174" s="15">
        <f>C175</f>
        <v>698.6</v>
      </c>
      <c r="D174" s="15">
        <f aca="true" t="shared" si="29" ref="D174:I174">D175</f>
        <v>0</v>
      </c>
      <c r="E174" s="15">
        <f t="shared" si="29"/>
        <v>0</v>
      </c>
      <c r="F174" s="15">
        <f t="shared" si="29"/>
        <v>698.6</v>
      </c>
      <c r="G174" s="15">
        <f t="shared" si="29"/>
        <v>0</v>
      </c>
      <c r="H174" s="15">
        <f t="shared" si="29"/>
        <v>0</v>
      </c>
      <c r="I174" s="15">
        <f t="shared" si="29"/>
        <v>465.95</v>
      </c>
      <c r="J174" s="2">
        <f t="shared" si="27"/>
        <v>66.69768107643858</v>
      </c>
      <c r="K174" s="23">
        <v>0</v>
      </c>
      <c r="L174" s="123"/>
    </row>
    <row r="175" spans="1:12" ht="30" customHeight="1">
      <c r="A175" s="85" t="s">
        <v>410</v>
      </c>
      <c r="B175" s="86" t="s">
        <v>416</v>
      </c>
      <c r="C175" s="15">
        <v>698.6</v>
      </c>
      <c r="D175" s="2"/>
      <c r="E175" s="2"/>
      <c r="F175" s="15">
        <v>698.6</v>
      </c>
      <c r="G175" s="8"/>
      <c r="H175" s="8"/>
      <c r="I175" s="15">
        <v>465.95</v>
      </c>
      <c r="J175" s="2">
        <f t="shared" si="27"/>
        <v>66.69768107643858</v>
      </c>
      <c r="K175" s="23">
        <v>0</v>
      </c>
      <c r="L175" s="123"/>
    </row>
    <row r="176" spans="1:12" ht="38.25">
      <c r="A176" s="85" t="s">
        <v>400</v>
      </c>
      <c r="B176" s="86" t="s">
        <v>402</v>
      </c>
      <c r="C176" s="15">
        <f>C177</f>
        <v>8902.5</v>
      </c>
      <c r="D176" s="15">
        <f aca="true" t="shared" si="30" ref="D176:I176">D177</f>
        <v>0</v>
      </c>
      <c r="E176" s="15">
        <f t="shared" si="30"/>
        <v>0</v>
      </c>
      <c r="F176" s="15">
        <f t="shared" si="30"/>
        <v>6598.88839</v>
      </c>
      <c r="G176" s="15">
        <f t="shared" si="30"/>
        <v>0</v>
      </c>
      <c r="H176" s="15">
        <f t="shared" si="30"/>
        <v>0</v>
      </c>
      <c r="I176" s="15">
        <f t="shared" si="30"/>
        <v>5909.41843</v>
      </c>
      <c r="J176" s="2">
        <f t="shared" si="27"/>
        <v>66.37931401291772</v>
      </c>
      <c r="K176" s="23">
        <f>I176/F176*100</f>
        <v>89.55172569603045</v>
      </c>
      <c r="L176" s="123"/>
    </row>
    <row r="177" spans="1:12" ht="38.25">
      <c r="A177" s="85" t="s">
        <v>401</v>
      </c>
      <c r="B177" s="86" t="s">
        <v>403</v>
      </c>
      <c r="C177" s="15">
        <v>8902.5</v>
      </c>
      <c r="D177" s="2"/>
      <c r="E177" s="2"/>
      <c r="F177" s="15">
        <v>6598.88839</v>
      </c>
      <c r="G177" s="8"/>
      <c r="H177" s="8"/>
      <c r="I177" s="15">
        <v>5909.41843</v>
      </c>
      <c r="J177" s="2">
        <f t="shared" si="27"/>
        <v>66.37931401291772</v>
      </c>
      <c r="K177" s="23">
        <f>I177/F177*100</f>
        <v>89.55172569603045</v>
      </c>
      <c r="L177" s="123"/>
    </row>
    <row r="178" spans="1:12" ht="15">
      <c r="A178" s="87" t="s">
        <v>549</v>
      </c>
      <c r="B178" s="88" t="s">
        <v>33</v>
      </c>
      <c r="C178" s="12">
        <f>C179+C185+C181+C183</f>
        <v>507080</v>
      </c>
      <c r="D178" s="9"/>
      <c r="E178" s="9"/>
      <c r="F178" s="12">
        <f>F179+F185+F181+F183</f>
        <v>167055</v>
      </c>
      <c r="G178" s="12">
        <f>G179+G185+G181+G183</f>
        <v>0</v>
      </c>
      <c r="H178" s="12">
        <f>H179+H185+H181+H183</f>
        <v>0</v>
      </c>
      <c r="I178" s="12">
        <f>I179+I185+I181+I183</f>
        <v>417.6</v>
      </c>
      <c r="J178" s="25">
        <f t="shared" si="27"/>
        <v>0.08235386921195867</v>
      </c>
      <c r="K178" s="59">
        <f t="shared" si="28"/>
        <v>0.2499775523031337</v>
      </c>
      <c r="L178" s="123"/>
    </row>
    <row r="179" spans="1:12" ht="63.75" customHeight="1" hidden="1">
      <c r="A179" s="85" t="s">
        <v>34</v>
      </c>
      <c r="B179" s="86" t="s">
        <v>94</v>
      </c>
      <c r="C179" s="15">
        <f>C180</f>
        <v>0</v>
      </c>
      <c r="D179" s="8"/>
      <c r="E179" s="8"/>
      <c r="F179" s="15">
        <f>F180</f>
        <v>0</v>
      </c>
      <c r="G179" s="8"/>
      <c r="H179" s="8"/>
      <c r="I179" s="15">
        <f>I180</f>
        <v>0</v>
      </c>
      <c r="J179" s="2"/>
      <c r="K179" s="23"/>
      <c r="L179" s="123"/>
    </row>
    <row r="180" spans="1:12" ht="63.75" customHeight="1" hidden="1">
      <c r="A180" s="85" t="s">
        <v>39</v>
      </c>
      <c r="B180" s="86" t="s">
        <v>95</v>
      </c>
      <c r="C180" s="15"/>
      <c r="D180" s="8"/>
      <c r="E180" s="8"/>
      <c r="F180" s="15"/>
      <c r="G180" s="8"/>
      <c r="H180" s="8"/>
      <c r="I180" s="15"/>
      <c r="J180" s="2"/>
      <c r="K180" s="23"/>
      <c r="L180" s="123"/>
    </row>
    <row r="181" spans="1:12" ht="51" customHeight="1">
      <c r="A181" s="85" t="s">
        <v>2</v>
      </c>
      <c r="B181" s="86" t="s">
        <v>4</v>
      </c>
      <c r="C181" s="15">
        <f>C182</f>
        <v>178.8</v>
      </c>
      <c r="D181" s="8"/>
      <c r="E181" s="8"/>
      <c r="F181" s="15">
        <f>F182</f>
        <v>178.8</v>
      </c>
      <c r="G181" s="8"/>
      <c r="H181" s="8"/>
      <c r="I181" s="15">
        <f>I182</f>
        <v>0</v>
      </c>
      <c r="J181" s="2">
        <f t="shared" si="27"/>
        <v>0</v>
      </c>
      <c r="K181" s="23">
        <f t="shared" si="28"/>
        <v>0</v>
      </c>
      <c r="L181" s="123"/>
    </row>
    <row r="182" spans="1:12" ht="38.25" customHeight="1">
      <c r="A182" s="85" t="s">
        <v>3</v>
      </c>
      <c r="B182" s="86" t="s">
        <v>5</v>
      </c>
      <c r="C182" s="15">
        <v>178.8</v>
      </c>
      <c r="D182" s="8"/>
      <c r="E182" s="8"/>
      <c r="F182" s="15">
        <v>178.8</v>
      </c>
      <c r="G182" s="8"/>
      <c r="H182" s="8"/>
      <c r="I182" s="15">
        <v>0</v>
      </c>
      <c r="J182" s="2">
        <f t="shared" si="27"/>
        <v>0</v>
      </c>
      <c r="K182" s="23">
        <f t="shared" si="28"/>
        <v>0</v>
      </c>
      <c r="L182" s="123"/>
    </row>
    <row r="183" spans="1:12" ht="76.5">
      <c r="A183" s="85" t="s">
        <v>411</v>
      </c>
      <c r="B183" s="70" t="s">
        <v>413</v>
      </c>
      <c r="C183" s="15">
        <f>SUM(C184)</f>
        <v>355025</v>
      </c>
      <c r="D183" s="8"/>
      <c r="E183" s="8"/>
      <c r="F183" s="15">
        <f>SUM(F184)</f>
        <v>15000</v>
      </c>
      <c r="G183" s="15">
        <f>SUM(G184)</f>
        <v>0</v>
      </c>
      <c r="H183" s="15">
        <f>SUM(H184)</f>
        <v>0</v>
      </c>
      <c r="I183" s="15">
        <f>SUM(I184)</f>
        <v>0</v>
      </c>
      <c r="J183" s="2">
        <f t="shared" si="27"/>
        <v>0</v>
      </c>
      <c r="K183" s="23">
        <f t="shared" si="28"/>
        <v>0</v>
      </c>
      <c r="L183" s="123"/>
    </row>
    <row r="184" spans="1:12" ht="76.5">
      <c r="A184" s="85" t="s">
        <v>412</v>
      </c>
      <c r="B184" s="70" t="s">
        <v>414</v>
      </c>
      <c r="C184" s="15">
        <v>355025</v>
      </c>
      <c r="D184" s="8"/>
      <c r="E184" s="8"/>
      <c r="F184" s="15">
        <v>15000</v>
      </c>
      <c r="G184" s="8"/>
      <c r="H184" s="8"/>
      <c r="I184" s="15"/>
      <c r="J184" s="2">
        <f t="shared" si="27"/>
        <v>0</v>
      </c>
      <c r="K184" s="23">
        <f t="shared" si="28"/>
        <v>0</v>
      </c>
      <c r="L184" s="123"/>
    </row>
    <row r="185" spans="1:12" ht="15">
      <c r="A185" s="85" t="s">
        <v>550</v>
      </c>
      <c r="B185" s="86" t="s">
        <v>41</v>
      </c>
      <c r="C185" s="15">
        <f>C186</f>
        <v>151876.2</v>
      </c>
      <c r="D185" s="8"/>
      <c r="E185" s="8"/>
      <c r="F185" s="15">
        <f>F186</f>
        <v>151876.2</v>
      </c>
      <c r="G185" s="8"/>
      <c r="H185" s="8"/>
      <c r="I185" s="15">
        <f>I186</f>
        <v>417.6</v>
      </c>
      <c r="J185" s="2">
        <f t="shared" si="27"/>
        <v>0.27496079043326077</v>
      </c>
      <c r="K185" s="23">
        <f t="shared" si="28"/>
        <v>0.27496079043326077</v>
      </c>
      <c r="L185" s="123"/>
    </row>
    <row r="186" spans="1:12" ht="25.5">
      <c r="A186" s="85" t="s">
        <v>551</v>
      </c>
      <c r="B186" s="86" t="s">
        <v>42</v>
      </c>
      <c r="C186" s="15">
        <v>151876.2</v>
      </c>
      <c r="D186" s="8"/>
      <c r="E186" s="8"/>
      <c r="F186" s="15">
        <v>151876.2</v>
      </c>
      <c r="G186" s="8"/>
      <c r="H186" s="8"/>
      <c r="I186" s="15">
        <v>417.6</v>
      </c>
      <c r="J186" s="2">
        <f t="shared" si="27"/>
        <v>0.27496079043326077</v>
      </c>
      <c r="K186" s="23">
        <f t="shared" si="28"/>
        <v>0.27496079043326077</v>
      </c>
      <c r="L186" s="123"/>
    </row>
    <row r="187" spans="1:12" s="63" customFormat="1" ht="25.5" customHeight="1" hidden="1">
      <c r="A187" s="91" t="s">
        <v>393</v>
      </c>
      <c r="B187" s="92" t="s">
        <v>395</v>
      </c>
      <c r="C187" s="16">
        <f>C188</f>
        <v>0</v>
      </c>
      <c r="D187" s="82"/>
      <c r="E187" s="82"/>
      <c r="F187" s="16">
        <f>F188</f>
        <v>0</v>
      </c>
      <c r="G187" s="82"/>
      <c r="H187" s="82"/>
      <c r="I187" s="16">
        <f>I188</f>
        <v>0</v>
      </c>
      <c r="J187" s="2" t="e">
        <f t="shared" si="27"/>
        <v>#DIV/0!</v>
      </c>
      <c r="K187" s="23" t="e">
        <f t="shared" si="28"/>
        <v>#DIV/0!</v>
      </c>
      <c r="L187" s="123"/>
    </row>
    <row r="188" spans="1:12" ht="25.5" customHeight="1" hidden="1">
      <c r="A188" s="64" t="s">
        <v>394</v>
      </c>
      <c r="B188" s="65" t="s">
        <v>408</v>
      </c>
      <c r="C188" s="15"/>
      <c r="D188" s="8"/>
      <c r="E188" s="8"/>
      <c r="F188" s="15"/>
      <c r="G188" s="8"/>
      <c r="H188" s="8"/>
      <c r="I188" s="15"/>
      <c r="J188" s="2" t="e">
        <f t="shared" si="27"/>
        <v>#DIV/0!</v>
      </c>
      <c r="K188" s="23" t="e">
        <f t="shared" si="28"/>
        <v>#DIV/0!</v>
      </c>
      <c r="L188" s="123"/>
    </row>
    <row r="189" spans="1:12" ht="15">
      <c r="A189" s="81" t="s">
        <v>223</v>
      </c>
      <c r="B189" s="92" t="s">
        <v>224</v>
      </c>
      <c r="C189" s="16">
        <f>C190</f>
        <v>0</v>
      </c>
      <c r="D189" s="82"/>
      <c r="E189" s="82"/>
      <c r="F189" s="16">
        <f>F190</f>
        <v>0</v>
      </c>
      <c r="G189" s="16">
        <f>G190</f>
        <v>0</v>
      </c>
      <c r="H189" s="16">
        <f>H190</f>
        <v>0</v>
      </c>
      <c r="I189" s="16">
        <f>I190</f>
        <v>5300</v>
      </c>
      <c r="J189" s="25"/>
      <c r="K189" s="59"/>
      <c r="L189" s="123"/>
    </row>
    <row r="190" spans="1:12" ht="15">
      <c r="A190" s="64" t="s">
        <v>404</v>
      </c>
      <c r="B190" s="90" t="s">
        <v>225</v>
      </c>
      <c r="C190" s="15">
        <f>C191+C192</f>
        <v>0</v>
      </c>
      <c r="D190" s="15">
        <f aca="true" t="shared" si="31" ref="D190:I190">D191+D192</f>
        <v>0</v>
      </c>
      <c r="E190" s="15">
        <f t="shared" si="31"/>
        <v>0</v>
      </c>
      <c r="F190" s="15">
        <f>F191+F192</f>
        <v>0</v>
      </c>
      <c r="G190" s="15">
        <f t="shared" si="31"/>
        <v>0</v>
      </c>
      <c r="H190" s="15">
        <f t="shared" si="31"/>
        <v>0</v>
      </c>
      <c r="I190" s="15">
        <f t="shared" si="31"/>
        <v>5300</v>
      </c>
      <c r="J190" s="2"/>
      <c r="K190" s="23"/>
      <c r="L190" s="123"/>
    </row>
    <row r="191" spans="1:12" ht="51">
      <c r="A191" s="64" t="s">
        <v>405</v>
      </c>
      <c r="B191" s="90" t="s">
        <v>463</v>
      </c>
      <c r="C191" s="15"/>
      <c r="D191" s="8"/>
      <c r="E191" s="8"/>
      <c r="F191" s="15"/>
      <c r="G191" s="8"/>
      <c r="H191" s="8"/>
      <c r="I191" s="15">
        <v>5300</v>
      </c>
      <c r="J191" s="2"/>
      <c r="K191" s="23"/>
      <c r="L191" s="123"/>
    </row>
    <row r="192" spans="1:12" ht="15" hidden="1">
      <c r="A192" s="64" t="s">
        <v>177</v>
      </c>
      <c r="B192" s="90" t="s">
        <v>178</v>
      </c>
      <c r="C192" s="15"/>
      <c r="D192" s="8"/>
      <c r="E192" s="8"/>
      <c r="F192" s="15"/>
      <c r="G192" s="8"/>
      <c r="H192" s="8"/>
      <c r="I192" s="15"/>
      <c r="J192" s="2" t="e">
        <f>I192/C192*10000%</f>
        <v>#DIV/0!</v>
      </c>
      <c r="K192" s="23" t="e">
        <f>I192/F192*10000%</f>
        <v>#DIV/0!</v>
      </c>
      <c r="L192" s="123"/>
    </row>
    <row r="193" spans="1:12" ht="25.5">
      <c r="A193" s="81" t="s">
        <v>552</v>
      </c>
      <c r="B193" s="83" t="s">
        <v>112</v>
      </c>
      <c r="C193" s="16">
        <f>C195+C194</f>
        <v>140.73856</v>
      </c>
      <c r="D193" s="16">
        <f aca="true" t="shared" si="32" ref="D193:I193">D195+D194</f>
        <v>0</v>
      </c>
      <c r="E193" s="16">
        <f t="shared" si="32"/>
        <v>0</v>
      </c>
      <c r="F193" s="16">
        <f t="shared" si="32"/>
        <v>140.73856</v>
      </c>
      <c r="G193" s="16">
        <f t="shared" si="32"/>
        <v>0</v>
      </c>
      <c r="H193" s="16">
        <f t="shared" si="32"/>
        <v>0</v>
      </c>
      <c r="I193" s="16">
        <f t="shared" si="32"/>
        <v>140.73856</v>
      </c>
      <c r="J193" s="25">
        <f t="shared" si="27"/>
        <v>100</v>
      </c>
      <c r="K193" s="59">
        <f t="shared" si="28"/>
        <v>100</v>
      </c>
      <c r="L193" s="123"/>
    </row>
    <row r="194" spans="1:12" ht="25.5" hidden="1">
      <c r="A194" s="76" t="s">
        <v>553</v>
      </c>
      <c r="B194" s="80" t="s">
        <v>477</v>
      </c>
      <c r="C194" s="13"/>
      <c r="D194" s="22"/>
      <c r="E194" s="22"/>
      <c r="F194" s="13"/>
      <c r="G194" s="13"/>
      <c r="H194" s="13"/>
      <c r="I194" s="13"/>
      <c r="J194" s="26" t="e">
        <f t="shared" si="27"/>
        <v>#DIV/0!</v>
      </c>
      <c r="K194" s="84" t="e">
        <f t="shared" si="28"/>
        <v>#DIV/0!</v>
      </c>
      <c r="L194" s="123"/>
    </row>
    <row r="195" spans="1:12" ht="25.5">
      <c r="A195" s="64" t="s">
        <v>554</v>
      </c>
      <c r="B195" s="65" t="s">
        <v>113</v>
      </c>
      <c r="C195" s="15">
        <v>140.73856</v>
      </c>
      <c r="D195" s="8"/>
      <c r="E195" s="8"/>
      <c r="F195" s="15">
        <v>140.73856</v>
      </c>
      <c r="G195" s="8"/>
      <c r="H195" s="8"/>
      <c r="I195" s="15">
        <v>140.73856</v>
      </c>
      <c r="J195" s="2">
        <f t="shared" si="27"/>
        <v>100</v>
      </c>
      <c r="K195" s="23">
        <f t="shared" si="28"/>
        <v>100</v>
      </c>
      <c r="L195" s="123"/>
    </row>
    <row r="196" spans="1:12" s="63" customFormat="1" ht="25.5">
      <c r="A196" s="81" t="s">
        <v>555</v>
      </c>
      <c r="B196" s="83" t="s">
        <v>272</v>
      </c>
      <c r="C196" s="16">
        <f>C197</f>
        <v>-41117.93693</v>
      </c>
      <c r="D196" s="82">
        <f aca="true" t="shared" si="33" ref="D196:I196">D197</f>
        <v>0</v>
      </c>
      <c r="E196" s="82">
        <f t="shared" si="33"/>
        <v>0</v>
      </c>
      <c r="F196" s="16">
        <f t="shared" si="33"/>
        <v>-41117.93693</v>
      </c>
      <c r="G196" s="82">
        <f t="shared" si="33"/>
        <v>0</v>
      </c>
      <c r="H196" s="82">
        <f t="shared" si="33"/>
        <v>0</v>
      </c>
      <c r="I196" s="16">
        <f t="shared" si="33"/>
        <v>-41117.93693</v>
      </c>
      <c r="J196" s="25">
        <f t="shared" si="27"/>
        <v>100</v>
      </c>
      <c r="K196" s="59">
        <f t="shared" si="28"/>
        <v>100</v>
      </c>
      <c r="L196" s="123"/>
    </row>
    <row r="197" spans="1:12" ht="38.25">
      <c r="A197" s="64" t="s">
        <v>556</v>
      </c>
      <c r="B197" s="65" t="s">
        <v>273</v>
      </c>
      <c r="C197" s="15">
        <v>-41117.93693</v>
      </c>
      <c r="D197" s="8"/>
      <c r="E197" s="8"/>
      <c r="F197" s="15">
        <v>-41117.93693</v>
      </c>
      <c r="G197" s="8"/>
      <c r="H197" s="8"/>
      <c r="I197" s="15">
        <v>-41117.93693</v>
      </c>
      <c r="J197" s="2">
        <f t="shared" si="27"/>
        <v>100</v>
      </c>
      <c r="K197" s="23">
        <f t="shared" si="28"/>
        <v>100</v>
      </c>
      <c r="L197" s="123"/>
    </row>
    <row r="198" spans="1:12" ht="25.5" customHeight="1" hidden="1">
      <c r="A198" s="61" t="s">
        <v>300</v>
      </c>
      <c r="B198" s="69" t="s">
        <v>167</v>
      </c>
      <c r="C198" s="12">
        <f>C199+C204</f>
        <v>0</v>
      </c>
      <c r="D198" s="9"/>
      <c r="E198" s="9"/>
      <c r="F198" s="12">
        <f>F199+F204</f>
        <v>0</v>
      </c>
      <c r="G198" s="9"/>
      <c r="H198" s="9"/>
      <c r="I198" s="12">
        <f>I199+I204</f>
        <v>0</v>
      </c>
      <c r="J198" s="3" t="e">
        <f t="shared" si="27"/>
        <v>#DIV/0!</v>
      </c>
      <c r="K198" s="24" t="e">
        <f t="shared" si="28"/>
        <v>#DIV/0!</v>
      </c>
      <c r="L198" s="123"/>
    </row>
    <row r="199" spans="1:12" ht="15" customHeight="1" hidden="1">
      <c r="A199" s="64" t="s">
        <v>301</v>
      </c>
      <c r="B199" s="68" t="s">
        <v>197</v>
      </c>
      <c r="C199" s="15"/>
      <c r="D199" s="8"/>
      <c r="E199" s="8"/>
      <c r="F199" s="15"/>
      <c r="G199" s="8"/>
      <c r="H199" s="8"/>
      <c r="I199" s="17"/>
      <c r="J199" s="2" t="e">
        <f t="shared" si="27"/>
        <v>#DIV/0!</v>
      </c>
      <c r="K199" s="23" t="e">
        <f t="shared" si="28"/>
        <v>#DIV/0!</v>
      </c>
      <c r="L199" s="123"/>
    </row>
    <row r="200" spans="1:12" ht="27" customHeight="1" hidden="1">
      <c r="A200" s="64" t="s">
        <v>302</v>
      </c>
      <c r="B200" s="68" t="s">
        <v>371</v>
      </c>
      <c r="C200" s="15"/>
      <c r="D200" s="8"/>
      <c r="E200" s="8"/>
      <c r="F200" s="15"/>
      <c r="G200" s="8"/>
      <c r="H200" s="8"/>
      <c r="I200" s="17"/>
      <c r="J200" s="2" t="e">
        <f t="shared" si="27"/>
        <v>#DIV/0!</v>
      </c>
      <c r="K200" s="23" t="e">
        <f t="shared" si="28"/>
        <v>#DIV/0!</v>
      </c>
      <c r="L200" s="123"/>
    </row>
    <row r="201" spans="1:12" ht="25.5" customHeight="1" hidden="1">
      <c r="A201" s="64" t="s">
        <v>303</v>
      </c>
      <c r="B201" s="68" t="s">
        <v>168</v>
      </c>
      <c r="C201" s="15"/>
      <c r="D201" s="8"/>
      <c r="E201" s="8"/>
      <c r="F201" s="15"/>
      <c r="G201" s="8"/>
      <c r="H201" s="8"/>
      <c r="I201" s="17"/>
      <c r="J201" s="2" t="e">
        <f t="shared" si="27"/>
        <v>#DIV/0!</v>
      </c>
      <c r="K201" s="23" t="e">
        <f t="shared" si="28"/>
        <v>#DIV/0!</v>
      </c>
      <c r="L201" s="123"/>
    </row>
    <row r="202" spans="1:12" ht="14.25" customHeight="1" hidden="1">
      <c r="A202" s="64" t="s">
        <v>304</v>
      </c>
      <c r="B202" s="68" t="s">
        <v>476</v>
      </c>
      <c r="C202" s="15"/>
      <c r="D202" s="8"/>
      <c r="E202" s="8"/>
      <c r="F202" s="15"/>
      <c r="G202" s="8"/>
      <c r="H202" s="8"/>
      <c r="I202" s="17"/>
      <c r="J202" s="2" t="e">
        <f t="shared" si="27"/>
        <v>#DIV/0!</v>
      </c>
      <c r="K202" s="23" t="e">
        <f t="shared" si="28"/>
        <v>#DIV/0!</v>
      </c>
      <c r="L202" s="123"/>
    </row>
    <row r="203" spans="1:12" ht="77.25" customHeight="1" hidden="1">
      <c r="A203" s="64" t="s">
        <v>305</v>
      </c>
      <c r="B203" s="65" t="s">
        <v>169</v>
      </c>
      <c r="C203" s="15"/>
      <c r="D203" s="8"/>
      <c r="E203" s="8"/>
      <c r="F203" s="15"/>
      <c r="G203" s="8"/>
      <c r="H203" s="8"/>
      <c r="I203" s="17"/>
      <c r="J203" s="2" t="e">
        <f t="shared" si="27"/>
        <v>#DIV/0!</v>
      </c>
      <c r="K203" s="23" t="e">
        <f t="shared" si="28"/>
        <v>#DIV/0!</v>
      </c>
      <c r="L203" s="123"/>
    </row>
    <row r="204" spans="1:12" ht="25.5" customHeight="1" hidden="1">
      <c r="A204" s="64" t="s">
        <v>306</v>
      </c>
      <c r="B204" s="65" t="s">
        <v>610</v>
      </c>
      <c r="C204" s="15"/>
      <c r="D204" s="8"/>
      <c r="E204" s="8"/>
      <c r="F204" s="15"/>
      <c r="G204" s="8"/>
      <c r="H204" s="8"/>
      <c r="I204" s="15"/>
      <c r="J204" s="2" t="e">
        <f t="shared" si="27"/>
        <v>#DIV/0!</v>
      </c>
      <c r="K204" s="23" t="e">
        <f t="shared" si="28"/>
        <v>#DIV/0!</v>
      </c>
      <c r="L204" s="123"/>
    </row>
    <row r="205" spans="1:12" ht="55.5" customHeight="1" hidden="1">
      <c r="A205" s="64" t="s">
        <v>307</v>
      </c>
      <c r="B205" s="68" t="s">
        <v>611</v>
      </c>
      <c r="C205" s="17"/>
      <c r="D205" s="8"/>
      <c r="E205" s="8"/>
      <c r="F205" s="17"/>
      <c r="G205" s="8"/>
      <c r="H205" s="8"/>
      <c r="I205" s="17"/>
      <c r="J205" s="2" t="e">
        <f t="shared" si="27"/>
        <v>#DIV/0!</v>
      </c>
      <c r="K205" s="23" t="e">
        <f t="shared" si="28"/>
        <v>#DIV/0!</v>
      </c>
      <c r="L205" s="123"/>
    </row>
    <row r="206" spans="1:12" ht="53.25" customHeight="1" hidden="1">
      <c r="A206" s="64" t="s">
        <v>308</v>
      </c>
      <c r="B206" s="68" t="s">
        <v>170</v>
      </c>
      <c r="C206" s="17"/>
      <c r="D206" s="8"/>
      <c r="E206" s="8"/>
      <c r="F206" s="17"/>
      <c r="G206" s="8"/>
      <c r="H206" s="8"/>
      <c r="I206" s="17"/>
      <c r="J206" s="2" t="e">
        <f t="shared" si="27"/>
        <v>#DIV/0!</v>
      </c>
      <c r="K206" s="23" t="e">
        <f t="shared" si="28"/>
        <v>#DIV/0!</v>
      </c>
      <c r="L206" s="123"/>
    </row>
    <row r="207" spans="1:12" ht="76.5" customHeight="1" hidden="1">
      <c r="A207" s="64" t="s">
        <v>309</v>
      </c>
      <c r="B207" s="68" t="s">
        <v>171</v>
      </c>
      <c r="C207" s="17"/>
      <c r="D207" s="8"/>
      <c r="E207" s="8"/>
      <c r="F207" s="17"/>
      <c r="G207" s="8"/>
      <c r="H207" s="8"/>
      <c r="I207" s="17"/>
      <c r="J207" s="2" t="e">
        <f t="shared" si="27"/>
        <v>#DIV/0!</v>
      </c>
      <c r="K207" s="23" t="e">
        <f t="shared" si="28"/>
        <v>#DIV/0!</v>
      </c>
      <c r="L207" s="123"/>
    </row>
    <row r="208" spans="1:12" ht="38.25" customHeight="1" hidden="1">
      <c r="A208" s="64" t="s">
        <v>310</v>
      </c>
      <c r="B208" s="65" t="s">
        <v>172</v>
      </c>
      <c r="C208" s="17"/>
      <c r="D208" s="8"/>
      <c r="E208" s="8"/>
      <c r="F208" s="17"/>
      <c r="G208" s="8"/>
      <c r="H208" s="8"/>
      <c r="I208" s="17"/>
      <c r="J208" s="2" t="e">
        <f t="shared" si="27"/>
        <v>#DIV/0!</v>
      </c>
      <c r="K208" s="23" t="e">
        <f t="shared" si="28"/>
        <v>#DIV/0!</v>
      </c>
      <c r="L208" s="123"/>
    </row>
    <row r="209" spans="1:11" ht="15">
      <c r="A209" s="61" t="s">
        <v>557</v>
      </c>
      <c r="B209" s="93" t="s">
        <v>450</v>
      </c>
      <c r="C209" s="18">
        <f>C13+C90+C198</f>
        <v>11085809.18646</v>
      </c>
      <c r="D209" s="9"/>
      <c r="E209" s="9"/>
      <c r="F209" s="18">
        <f>F13+F90+F198</f>
        <v>7854925.159090002</v>
      </c>
      <c r="G209" s="9"/>
      <c r="H209" s="9"/>
      <c r="I209" s="18">
        <f>I13+I90+I198</f>
        <v>6555635.11147</v>
      </c>
      <c r="J209" s="3">
        <f t="shared" si="27"/>
        <v>59.13537750114741</v>
      </c>
      <c r="K209" s="24">
        <f t="shared" si="28"/>
        <v>83.45891244913496</v>
      </c>
    </row>
    <row r="210" spans="1:11" ht="16.5" customHeight="1">
      <c r="A210" s="81"/>
      <c r="B210" s="94" t="s">
        <v>492</v>
      </c>
      <c r="C210" s="95"/>
      <c r="D210" s="65"/>
      <c r="E210" s="65"/>
      <c r="F210" s="10"/>
      <c r="G210" s="10"/>
      <c r="H210" s="10"/>
      <c r="I210" s="96"/>
      <c r="J210" s="3"/>
      <c r="K210" s="24"/>
    </row>
    <row r="211" spans="1:13" ht="15">
      <c r="A211" s="97" t="s">
        <v>189</v>
      </c>
      <c r="B211" s="62" t="s">
        <v>190</v>
      </c>
      <c r="C211" s="12">
        <f>SUM(C212:C221)</f>
        <v>455579.01638</v>
      </c>
      <c r="D211" s="15"/>
      <c r="E211" s="15"/>
      <c r="F211" s="12">
        <f>SUM(F212:F221)</f>
        <v>325856.93838999997</v>
      </c>
      <c r="G211" s="12"/>
      <c r="H211" s="12"/>
      <c r="I211" s="12">
        <f>SUM(I212:I221)</f>
        <v>280738.60427999997</v>
      </c>
      <c r="J211" s="3">
        <f>I211/C211*10000%</f>
        <v>61.62237376750358</v>
      </c>
      <c r="K211" s="24">
        <f>I211/F211*10000%</f>
        <v>86.15394401821808</v>
      </c>
      <c r="L211" s="129"/>
      <c r="M211" s="129"/>
    </row>
    <row r="212" spans="1:13" ht="25.5">
      <c r="A212" s="95" t="s">
        <v>496</v>
      </c>
      <c r="B212" s="65" t="s">
        <v>417</v>
      </c>
      <c r="C212" s="13">
        <v>2193.8</v>
      </c>
      <c r="D212" s="15"/>
      <c r="E212" s="15"/>
      <c r="F212" s="13">
        <v>1842.8</v>
      </c>
      <c r="G212" s="13"/>
      <c r="H212" s="13"/>
      <c r="I212" s="13">
        <v>1652.56535</v>
      </c>
      <c r="J212" s="2">
        <f>I212/C212*10000%</f>
        <v>75.32889734706902</v>
      </c>
      <c r="K212" s="23">
        <f>I212/F212*10000%</f>
        <v>89.67686943781203</v>
      </c>
      <c r="L212" s="129">
        <f>F212*100/C212</f>
        <v>84.00036466405324</v>
      </c>
      <c r="M212" s="129"/>
    </row>
    <row r="213" spans="1:13" ht="38.25">
      <c r="A213" s="95" t="s">
        <v>331</v>
      </c>
      <c r="B213" s="130" t="s">
        <v>418</v>
      </c>
      <c r="C213" s="13">
        <v>42505.9</v>
      </c>
      <c r="D213" s="15"/>
      <c r="E213" s="15"/>
      <c r="F213" s="13">
        <v>28497.442</v>
      </c>
      <c r="G213" s="15"/>
      <c r="H213" s="15"/>
      <c r="I213" s="15">
        <v>25296.77861</v>
      </c>
      <c r="J213" s="2">
        <f>I213/C213*10000%</f>
        <v>59.513570139674734</v>
      </c>
      <c r="K213" s="23">
        <f>I213/F213*10000%</f>
        <v>88.76859407240833</v>
      </c>
      <c r="L213" s="129">
        <f aca="true" t="shared" si="34" ref="L213:L230">F213*100/C213</f>
        <v>67.04349749093655</v>
      </c>
      <c r="M213" s="129"/>
    </row>
    <row r="214" spans="1:13" ht="38.25">
      <c r="A214" s="95" t="s">
        <v>332</v>
      </c>
      <c r="B214" s="131" t="s">
        <v>419</v>
      </c>
      <c r="C214" s="13">
        <v>224921.1</v>
      </c>
      <c r="D214" s="15"/>
      <c r="E214" s="15"/>
      <c r="F214" s="13">
        <v>159702.857</v>
      </c>
      <c r="G214" s="15"/>
      <c r="H214" s="15"/>
      <c r="I214" s="15">
        <v>139646.12253</v>
      </c>
      <c r="J214" s="2">
        <f aca="true" t="shared" si="35" ref="J214:J274">I214/C214*10000%</f>
        <v>62.086715088090884</v>
      </c>
      <c r="K214" s="23">
        <f aca="true" t="shared" si="36" ref="K214:K274">I214/F214*10000%</f>
        <v>87.4412174918073</v>
      </c>
      <c r="L214" s="129">
        <f t="shared" si="34"/>
        <v>71.00394627271518</v>
      </c>
      <c r="M214" s="129"/>
    </row>
    <row r="215" spans="1:13" ht="15">
      <c r="A215" s="95" t="s">
        <v>198</v>
      </c>
      <c r="B215" s="65" t="s">
        <v>199</v>
      </c>
      <c r="C215" s="13">
        <v>293.8</v>
      </c>
      <c r="D215" s="15"/>
      <c r="E215" s="15"/>
      <c r="F215" s="13">
        <v>293.8</v>
      </c>
      <c r="G215" s="15"/>
      <c r="H215" s="15"/>
      <c r="I215" s="15">
        <v>0</v>
      </c>
      <c r="J215" s="2">
        <f>I215/C215*10000%</f>
        <v>0</v>
      </c>
      <c r="K215" s="23">
        <v>0</v>
      </c>
      <c r="L215" s="129">
        <f t="shared" si="34"/>
        <v>100</v>
      </c>
      <c r="M215" s="129"/>
    </row>
    <row r="216" spans="1:13" ht="25.5">
      <c r="A216" s="95" t="s">
        <v>200</v>
      </c>
      <c r="B216" s="131" t="s">
        <v>420</v>
      </c>
      <c r="C216" s="13">
        <v>51145.4</v>
      </c>
      <c r="D216" s="15"/>
      <c r="E216" s="15"/>
      <c r="F216" s="13">
        <v>40653.185</v>
      </c>
      <c r="G216" s="15"/>
      <c r="H216" s="15"/>
      <c r="I216" s="15">
        <v>34062.13856</v>
      </c>
      <c r="J216" s="2">
        <f t="shared" si="35"/>
        <v>66.59863557621996</v>
      </c>
      <c r="K216" s="23">
        <f t="shared" si="36"/>
        <v>83.78713392320923</v>
      </c>
      <c r="L216" s="129">
        <f t="shared" si="34"/>
        <v>79.48551580396281</v>
      </c>
      <c r="M216" s="129"/>
    </row>
    <row r="217" spans="1:13" ht="15" hidden="1">
      <c r="A217" s="95" t="s">
        <v>502</v>
      </c>
      <c r="B217" s="65" t="s">
        <v>503</v>
      </c>
      <c r="C217" s="13"/>
      <c r="D217" s="15"/>
      <c r="E217" s="15"/>
      <c r="F217" s="13"/>
      <c r="G217" s="15"/>
      <c r="H217" s="15"/>
      <c r="I217" s="15"/>
      <c r="J217" s="2" t="e">
        <f t="shared" si="35"/>
        <v>#DIV/0!</v>
      </c>
      <c r="K217" s="23" t="e">
        <f t="shared" si="36"/>
        <v>#DIV/0!</v>
      </c>
      <c r="L217" s="129" t="e">
        <f t="shared" si="34"/>
        <v>#DIV/0!</v>
      </c>
      <c r="M217" s="129"/>
    </row>
    <row r="218" spans="1:13" ht="15">
      <c r="A218" s="95" t="s">
        <v>493</v>
      </c>
      <c r="B218" s="131" t="s">
        <v>586</v>
      </c>
      <c r="C218" s="13">
        <v>189.8</v>
      </c>
      <c r="D218" s="15"/>
      <c r="E218" s="15"/>
      <c r="F218" s="13">
        <v>63.8</v>
      </c>
      <c r="G218" s="15"/>
      <c r="H218" s="15"/>
      <c r="I218" s="15">
        <v>0</v>
      </c>
      <c r="J218" s="2">
        <f t="shared" si="35"/>
        <v>0</v>
      </c>
      <c r="K218" s="23">
        <v>0</v>
      </c>
      <c r="L218" s="129">
        <f t="shared" si="34"/>
        <v>33.614330874604846</v>
      </c>
      <c r="M218" s="129"/>
    </row>
    <row r="219" spans="1:13" ht="15">
      <c r="A219" s="95" t="s">
        <v>421</v>
      </c>
      <c r="B219" s="131" t="s">
        <v>589</v>
      </c>
      <c r="C219" s="13">
        <v>134329.21638</v>
      </c>
      <c r="D219" s="15"/>
      <c r="E219" s="15"/>
      <c r="F219" s="13">
        <v>94803.05439</v>
      </c>
      <c r="G219" s="15"/>
      <c r="H219" s="15"/>
      <c r="I219" s="15">
        <v>80080.99923</v>
      </c>
      <c r="J219" s="2">
        <f>I219/C219*10000%</f>
        <v>59.61547412251792</v>
      </c>
      <c r="K219" s="23">
        <v>0</v>
      </c>
      <c r="L219" s="129">
        <f t="shared" si="34"/>
        <v>70.57515628008609</v>
      </c>
      <c r="M219" s="129"/>
    </row>
    <row r="220" spans="1:13" ht="15" hidden="1">
      <c r="A220" s="95"/>
      <c r="B220" s="65"/>
      <c r="C220" s="13"/>
      <c r="D220" s="15"/>
      <c r="E220" s="15"/>
      <c r="F220" s="13"/>
      <c r="G220" s="15"/>
      <c r="H220" s="15"/>
      <c r="I220" s="15"/>
      <c r="J220" s="2"/>
      <c r="K220" s="23"/>
      <c r="L220" s="129" t="e">
        <f t="shared" si="34"/>
        <v>#DIV/0!</v>
      </c>
      <c r="M220" s="129"/>
    </row>
    <row r="221" spans="1:13" ht="15.75" customHeight="1" hidden="1">
      <c r="A221" s="95" t="s">
        <v>587</v>
      </c>
      <c r="B221" s="65" t="s">
        <v>588</v>
      </c>
      <c r="C221" s="15"/>
      <c r="D221" s="15"/>
      <c r="E221" s="15"/>
      <c r="F221" s="15"/>
      <c r="G221" s="15"/>
      <c r="H221" s="15"/>
      <c r="I221" s="15"/>
      <c r="J221" s="2" t="e">
        <f t="shared" si="35"/>
        <v>#DIV/0!</v>
      </c>
      <c r="K221" s="23" t="e">
        <f t="shared" si="36"/>
        <v>#DIV/0!</v>
      </c>
      <c r="L221" s="129" t="e">
        <f t="shared" si="34"/>
        <v>#DIV/0!</v>
      </c>
      <c r="M221" s="129"/>
    </row>
    <row r="222" spans="1:13" ht="16.5" customHeight="1" hidden="1">
      <c r="A222" s="97" t="s">
        <v>590</v>
      </c>
      <c r="B222" s="62" t="s">
        <v>591</v>
      </c>
      <c r="C222" s="15"/>
      <c r="D222" s="15"/>
      <c r="E222" s="15"/>
      <c r="F222" s="15"/>
      <c r="G222" s="12"/>
      <c r="H222" s="12"/>
      <c r="I222" s="12"/>
      <c r="J222" s="2" t="e">
        <f t="shared" si="35"/>
        <v>#DIV/0!</v>
      </c>
      <c r="K222" s="23" t="e">
        <f t="shared" si="36"/>
        <v>#DIV/0!</v>
      </c>
      <c r="L222" s="129" t="e">
        <f t="shared" si="34"/>
        <v>#DIV/0!</v>
      </c>
      <c r="M222" s="129"/>
    </row>
    <row r="223" spans="1:13" ht="16.5" customHeight="1" hidden="1">
      <c r="A223" s="95" t="s">
        <v>592</v>
      </c>
      <c r="B223" s="65" t="s">
        <v>630</v>
      </c>
      <c r="C223" s="15"/>
      <c r="D223" s="15"/>
      <c r="E223" s="15"/>
      <c r="F223" s="15"/>
      <c r="G223" s="12"/>
      <c r="H223" s="12"/>
      <c r="I223" s="12"/>
      <c r="J223" s="2" t="e">
        <f t="shared" si="35"/>
        <v>#DIV/0!</v>
      </c>
      <c r="K223" s="23" t="e">
        <f t="shared" si="36"/>
        <v>#DIV/0!</v>
      </c>
      <c r="L223" s="129" t="e">
        <f t="shared" si="34"/>
        <v>#DIV/0!</v>
      </c>
      <c r="M223" s="129"/>
    </row>
    <row r="224" spans="1:13" ht="16.5" customHeight="1" hidden="1">
      <c r="A224" s="95" t="s">
        <v>498</v>
      </c>
      <c r="B224" s="65" t="s">
        <v>499</v>
      </c>
      <c r="C224" s="15"/>
      <c r="D224" s="15"/>
      <c r="E224" s="15"/>
      <c r="F224" s="15"/>
      <c r="G224" s="12"/>
      <c r="H224" s="12"/>
      <c r="I224" s="12"/>
      <c r="J224" s="2" t="e">
        <f t="shared" si="35"/>
        <v>#DIV/0!</v>
      </c>
      <c r="K224" s="23" t="e">
        <f t="shared" si="36"/>
        <v>#DIV/0!</v>
      </c>
      <c r="L224" s="129" t="e">
        <f t="shared" si="34"/>
        <v>#DIV/0!</v>
      </c>
      <c r="M224" s="129"/>
    </row>
    <row r="225" spans="1:13" ht="15" hidden="1">
      <c r="A225" s="95" t="s">
        <v>500</v>
      </c>
      <c r="B225" s="65" t="s">
        <v>501</v>
      </c>
      <c r="C225" s="15"/>
      <c r="D225" s="15"/>
      <c r="E225" s="15"/>
      <c r="F225" s="15"/>
      <c r="G225" s="12"/>
      <c r="H225" s="12"/>
      <c r="I225" s="12"/>
      <c r="J225" s="2" t="e">
        <f t="shared" si="35"/>
        <v>#DIV/0!</v>
      </c>
      <c r="K225" s="23" t="e">
        <f t="shared" si="36"/>
        <v>#DIV/0!</v>
      </c>
      <c r="L225" s="129" t="e">
        <f t="shared" si="34"/>
        <v>#DIV/0!</v>
      </c>
      <c r="M225" s="129"/>
    </row>
    <row r="226" spans="1:13" ht="25.5" hidden="1">
      <c r="A226" s="95" t="s">
        <v>504</v>
      </c>
      <c r="B226" s="65" t="s">
        <v>365</v>
      </c>
      <c r="C226" s="15"/>
      <c r="D226" s="15"/>
      <c r="E226" s="15"/>
      <c r="F226" s="15"/>
      <c r="G226" s="12"/>
      <c r="H226" s="12"/>
      <c r="I226" s="12"/>
      <c r="J226" s="2" t="e">
        <f t="shared" si="35"/>
        <v>#DIV/0!</v>
      </c>
      <c r="K226" s="23" t="e">
        <f t="shared" si="36"/>
        <v>#DIV/0!</v>
      </c>
      <c r="L226" s="129" t="e">
        <f t="shared" si="34"/>
        <v>#DIV/0!</v>
      </c>
      <c r="M226" s="129"/>
    </row>
    <row r="227" spans="1:13" ht="16.5" customHeight="1" hidden="1">
      <c r="A227" s="95" t="s">
        <v>366</v>
      </c>
      <c r="B227" s="65" t="s">
        <v>367</v>
      </c>
      <c r="C227" s="15"/>
      <c r="D227" s="15"/>
      <c r="E227" s="15"/>
      <c r="F227" s="15"/>
      <c r="G227" s="12"/>
      <c r="H227" s="12"/>
      <c r="I227" s="12"/>
      <c r="J227" s="2" t="e">
        <f t="shared" si="35"/>
        <v>#DIV/0!</v>
      </c>
      <c r="K227" s="23" t="e">
        <f t="shared" si="36"/>
        <v>#DIV/0!</v>
      </c>
      <c r="L227" s="129" t="e">
        <f t="shared" si="34"/>
        <v>#DIV/0!</v>
      </c>
      <c r="M227" s="129"/>
    </row>
    <row r="228" spans="1:13" ht="25.5" hidden="1">
      <c r="A228" s="95" t="s">
        <v>368</v>
      </c>
      <c r="B228" s="65" t="s">
        <v>369</v>
      </c>
      <c r="C228" s="15"/>
      <c r="D228" s="15"/>
      <c r="E228" s="15"/>
      <c r="F228" s="15"/>
      <c r="G228" s="12"/>
      <c r="H228" s="12"/>
      <c r="I228" s="12"/>
      <c r="J228" s="2" t="e">
        <f t="shared" si="35"/>
        <v>#DIV/0!</v>
      </c>
      <c r="K228" s="23" t="e">
        <f t="shared" si="36"/>
        <v>#DIV/0!</v>
      </c>
      <c r="L228" s="129" t="e">
        <f t="shared" si="34"/>
        <v>#DIV/0!</v>
      </c>
      <c r="M228" s="129"/>
    </row>
    <row r="229" spans="1:13" ht="15" hidden="1">
      <c r="A229" s="95" t="s">
        <v>370</v>
      </c>
      <c r="B229" s="65" t="s">
        <v>184</v>
      </c>
      <c r="C229" s="15"/>
      <c r="D229" s="15"/>
      <c r="E229" s="15"/>
      <c r="F229" s="15"/>
      <c r="G229" s="12"/>
      <c r="H229" s="12"/>
      <c r="I229" s="12"/>
      <c r="J229" s="2" t="e">
        <f t="shared" si="35"/>
        <v>#DIV/0!</v>
      </c>
      <c r="K229" s="23" t="e">
        <f t="shared" si="36"/>
        <v>#DIV/0!</v>
      </c>
      <c r="L229" s="129" t="e">
        <f t="shared" si="34"/>
        <v>#DIV/0!</v>
      </c>
      <c r="M229" s="129"/>
    </row>
    <row r="230" spans="1:13" ht="18" customHeight="1" hidden="1">
      <c r="A230" s="95" t="s">
        <v>185</v>
      </c>
      <c r="B230" s="65" t="s">
        <v>186</v>
      </c>
      <c r="C230" s="15"/>
      <c r="D230" s="15"/>
      <c r="E230" s="15"/>
      <c r="F230" s="15"/>
      <c r="G230" s="12"/>
      <c r="H230" s="12"/>
      <c r="I230" s="12"/>
      <c r="J230" s="2" t="e">
        <f t="shared" si="35"/>
        <v>#DIV/0!</v>
      </c>
      <c r="K230" s="23" t="e">
        <f t="shared" si="36"/>
        <v>#DIV/0!</v>
      </c>
      <c r="L230" s="129" t="e">
        <f t="shared" si="34"/>
        <v>#DIV/0!</v>
      </c>
      <c r="M230" s="129"/>
    </row>
    <row r="231" spans="1:13" ht="15">
      <c r="A231" s="97" t="s">
        <v>187</v>
      </c>
      <c r="B231" s="62" t="s">
        <v>643</v>
      </c>
      <c r="C231" s="12">
        <f>C233+C240+C241+C245</f>
        <v>68857.6</v>
      </c>
      <c r="D231" s="15"/>
      <c r="E231" s="15"/>
      <c r="F231" s="12">
        <f>F233+F240+F241+F245</f>
        <v>50672.636</v>
      </c>
      <c r="G231" s="12"/>
      <c r="H231" s="12"/>
      <c r="I231" s="12">
        <f>I233+I240+I241+I245</f>
        <v>42903.325580000004</v>
      </c>
      <c r="J231" s="3">
        <f t="shared" si="35"/>
        <v>62.30732058625337</v>
      </c>
      <c r="K231" s="24">
        <f t="shared" si="36"/>
        <v>84.66764109133776</v>
      </c>
      <c r="L231" s="129"/>
      <c r="M231" s="129"/>
    </row>
    <row r="232" spans="1:13" ht="15" hidden="1">
      <c r="A232" s="95" t="s">
        <v>333</v>
      </c>
      <c r="B232" s="65" t="s">
        <v>334</v>
      </c>
      <c r="C232" s="15"/>
      <c r="D232" s="15"/>
      <c r="E232" s="15"/>
      <c r="F232" s="15"/>
      <c r="G232" s="12"/>
      <c r="H232" s="12"/>
      <c r="I232" s="12"/>
      <c r="J232" s="2" t="e">
        <f t="shared" si="35"/>
        <v>#DIV/0!</v>
      </c>
      <c r="K232" s="23" t="e">
        <f t="shared" si="36"/>
        <v>#DIV/0!</v>
      </c>
      <c r="L232" s="129"/>
      <c r="M232" s="129"/>
    </row>
    <row r="233" spans="1:13" ht="15" hidden="1">
      <c r="A233" s="95" t="s">
        <v>335</v>
      </c>
      <c r="B233" s="65" t="s">
        <v>336</v>
      </c>
      <c r="C233" s="13"/>
      <c r="D233" s="15"/>
      <c r="E233" s="15"/>
      <c r="F233" s="13"/>
      <c r="G233" s="15"/>
      <c r="H233" s="15"/>
      <c r="I233" s="15"/>
      <c r="J233" s="2" t="e">
        <f>I233/C233*10000%</f>
        <v>#DIV/0!</v>
      </c>
      <c r="K233" s="23" t="e">
        <f>I233/F233*10000%</f>
        <v>#DIV/0!</v>
      </c>
      <c r="L233" s="129"/>
      <c r="M233" s="129"/>
    </row>
    <row r="234" spans="1:13" ht="16.5" customHeight="1" hidden="1">
      <c r="A234" s="95" t="s">
        <v>337</v>
      </c>
      <c r="B234" s="65" t="s">
        <v>338</v>
      </c>
      <c r="C234" s="13"/>
      <c r="D234" s="15"/>
      <c r="E234" s="15"/>
      <c r="F234" s="13"/>
      <c r="G234" s="15"/>
      <c r="H234" s="15"/>
      <c r="I234" s="15"/>
      <c r="J234" s="2" t="e">
        <f t="shared" si="35"/>
        <v>#DIV/0!</v>
      </c>
      <c r="K234" s="23" t="e">
        <f t="shared" si="36"/>
        <v>#DIV/0!</v>
      </c>
      <c r="L234" s="129"/>
      <c r="M234" s="129"/>
    </row>
    <row r="235" spans="1:13" ht="16.5" customHeight="1" hidden="1">
      <c r="A235" s="95" t="s">
        <v>339</v>
      </c>
      <c r="B235" s="65" t="s">
        <v>340</v>
      </c>
      <c r="C235" s="13"/>
      <c r="D235" s="15"/>
      <c r="E235" s="15"/>
      <c r="F235" s="13"/>
      <c r="G235" s="15"/>
      <c r="H235" s="15"/>
      <c r="I235" s="15"/>
      <c r="J235" s="2" t="e">
        <f t="shared" si="35"/>
        <v>#DIV/0!</v>
      </c>
      <c r="K235" s="23" t="e">
        <f t="shared" si="36"/>
        <v>#DIV/0!</v>
      </c>
      <c r="L235" s="129"/>
      <c r="M235" s="129"/>
    </row>
    <row r="236" spans="1:13" ht="16.5" customHeight="1" hidden="1">
      <c r="A236" s="95" t="s">
        <v>341</v>
      </c>
      <c r="B236" s="65" t="s">
        <v>350</v>
      </c>
      <c r="C236" s="13"/>
      <c r="D236" s="15"/>
      <c r="E236" s="15"/>
      <c r="F236" s="13"/>
      <c r="G236" s="15"/>
      <c r="H236" s="15"/>
      <c r="I236" s="15"/>
      <c r="J236" s="2" t="e">
        <f t="shared" si="35"/>
        <v>#DIV/0!</v>
      </c>
      <c r="K236" s="23" t="e">
        <f t="shared" si="36"/>
        <v>#DIV/0!</v>
      </c>
      <c r="L236" s="129"/>
      <c r="M236" s="129"/>
    </row>
    <row r="237" spans="1:13" ht="15" hidden="1">
      <c r="A237" s="95" t="s">
        <v>355</v>
      </c>
      <c r="B237" s="65" t="s">
        <v>356</v>
      </c>
      <c r="C237" s="13"/>
      <c r="D237" s="15"/>
      <c r="E237" s="15"/>
      <c r="F237" s="13"/>
      <c r="G237" s="15"/>
      <c r="H237" s="15"/>
      <c r="I237" s="15"/>
      <c r="J237" s="2" t="e">
        <f t="shared" si="35"/>
        <v>#DIV/0!</v>
      </c>
      <c r="K237" s="23" t="e">
        <f t="shared" si="36"/>
        <v>#DIV/0!</v>
      </c>
      <c r="L237" s="129"/>
      <c r="M237" s="129"/>
    </row>
    <row r="238" spans="1:13" ht="15" hidden="1">
      <c r="A238" s="95" t="s">
        <v>357</v>
      </c>
      <c r="B238" s="65" t="s">
        <v>358</v>
      </c>
      <c r="C238" s="13"/>
      <c r="D238" s="15"/>
      <c r="E238" s="15"/>
      <c r="F238" s="13"/>
      <c r="G238" s="15"/>
      <c r="H238" s="15"/>
      <c r="I238" s="15"/>
      <c r="J238" s="2" t="e">
        <f t="shared" si="35"/>
        <v>#DIV/0!</v>
      </c>
      <c r="K238" s="23" t="e">
        <f t="shared" si="36"/>
        <v>#DIV/0!</v>
      </c>
      <c r="L238" s="129"/>
      <c r="M238" s="129"/>
    </row>
    <row r="239" spans="1:13" ht="25.5" hidden="1">
      <c r="A239" s="95" t="s">
        <v>359</v>
      </c>
      <c r="B239" s="65" t="s">
        <v>360</v>
      </c>
      <c r="C239" s="13"/>
      <c r="D239" s="15"/>
      <c r="E239" s="15"/>
      <c r="F239" s="13"/>
      <c r="G239" s="15"/>
      <c r="H239" s="15"/>
      <c r="I239" s="15"/>
      <c r="J239" s="2" t="e">
        <f t="shared" si="35"/>
        <v>#DIV/0!</v>
      </c>
      <c r="K239" s="23" t="e">
        <f t="shared" si="36"/>
        <v>#DIV/0!</v>
      </c>
      <c r="L239" s="129"/>
      <c r="M239" s="129"/>
    </row>
    <row r="240" spans="1:13" ht="25.5">
      <c r="A240" s="95" t="s">
        <v>361</v>
      </c>
      <c r="B240" s="131" t="s">
        <v>422</v>
      </c>
      <c r="C240" s="13">
        <v>24696</v>
      </c>
      <c r="D240" s="15"/>
      <c r="E240" s="15"/>
      <c r="F240" s="13">
        <v>17283.7</v>
      </c>
      <c r="G240" s="15"/>
      <c r="H240" s="15"/>
      <c r="I240" s="15">
        <v>14599.60916</v>
      </c>
      <c r="J240" s="2">
        <f t="shared" si="35"/>
        <v>59.11730304502753</v>
      </c>
      <c r="K240" s="23">
        <f t="shared" si="36"/>
        <v>84.47039210354264</v>
      </c>
      <c r="L240" s="129">
        <f>F240*100/C240</f>
        <v>69.9858276643991</v>
      </c>
      <c r="M240" s="129"/>
    </row>
    <row r="241" spans="1:13" ht="15">
      <c r="A241" s="95" t="s">
        <v>362</v>
      </c>
      <c r="B241" s="131" t="s">
        <v>60</v>
      </c>
      <c r="C241" s="13">
        <v>44161.6</v>
      </c>
      <c r="D241" s="15"/>
      <c r="E241" s="15"/>
      <c r="F241" s="13">
        <v>33388.936</v>
      </c>
      <c r="G241" s="15"/>
      <c r="H241" s="15"/>
      <c r="I241" s="15">
        <v>28303.71642</v>
      </c>
      <c r="J241" s="2">
        <f>I241/C241*10000%</f>
        <v>64.09123858737003</v>
      </c>
      <c r="K241" s="23">
        <f>I241/F241*10000%</f>
        <v>84.76974654118958</v>
      </c>
      <c r="L241" s="129">
        <f>F241*100/C241</f>
        <v>75.60626426578747</v>
      </c>
      <c r="M241" s="129"/>
    </row>
    <row r="242" spans="1:13" ht="20.25" customHeight="1" hidden="1">
      <c r="A242" s="95" t="s">
        <v>363</v>
      </c>
      <c r="B242" s="65" t="s">
        <v>364</v>
      </c>
      <c r="C242" s="13">
        <f>F242</f>
        <v>0</v>
      </c>
      <c r="D242" s="15"/>
      <c r="E242" s="15"/>
      <c r="F242" s="13">
        <f>I242</f>
        <v>0</v>
      </c>
      <c r="G242" s="15"/>
      <c r="H242" s="15"/>
      <c r="I242" s="15"/>
      <c r="J242" s="2" t="e">
        <f t="shared" si="35"/>
        <v>#DIV/0!</v>
      </c>
      <c r="K242" s="23" t="e">
        <f t="shared" si="36"/>
        <v>#DIV/0!</v>
      </c>
      <c r="L242" s="129"/>
      <c r="M242" s="129"/>
    </row>
    <row r="243" spans="1:13" ht="18" customHeight="1" hidden="1">
      <c r="A243" s="95" t="s">
        <v>631</v>
      </c>
      <c r="B243" s="65" t="s">
        <v>632</v>
      </c>
      <c r="C243" s="13">
        <f>F243</f>
        <v>0</v>
      </c>
      <c r="D243" s="15"/>
      <c r="E243" s="15"/>
      <c r="F243" s="13">
        <f>I243</f>
        <v>0</v>
      </c>
      <c r="G243" s="15"/>
      <c r="H243" s="15"/>
      <c r="I243" s="15"/>
      <c r="J243" s="2" t="e">
        <f t="shared" si="35"/>
        <v>#DIV/0!</v>
      </c>
      <c r="K243" s="23" t="e">
        <f t="shared" si="36"/>
        <v>#DIV/0!</v>
      </c>
      <c r="L243" s="129"/>
      <c r="M243" s="129"/>
    </row>
    <row r="244" spans="1:13" ht="27.75" customHeight="1" hidden="1">
      <c r="A244" s="95" t="s">
        <v>633</v>
      </c>
      <c r="B244" s="65" t="s">
        <v>634</v>
      </c>
      <c r="C244" s="13">
        <f>F244</f>
        <v>0</v>
      </c>
      <c r="D244" s="15"/>
      <c r="E244" s="15"/>
      <c r="F244" s="13">
        <f>I244</f>
        <v>0</v>
      </c>
      <c r="G244" s="15"/>
      <c r="H244" s="15"/>
      <c r="I244" s="15"/>
      <c r="J244" s="2" t="e">
        <f t="shared" si="35"/>
        <v>#DIV/0!</v>
      </c>
      <c r="K244" s="23" t="e">
        <f t="shared" si="36"/>
        <v>#DIV/0!</v>
      </c>
      <c r="L244" s="129"/>
      <c r="M244" s="129"/>
    </row>
    <row r="245" spans="1:13" ht="25.5" hidden="1">
      <c r="A245" s="95" t="s">
        <v>347</v>
      </c>
      <c r="B245" s="65" t="s">
        <v>634</v>
      </c>
      <c r="C245" s="13">
        <f>F245</f>
        <v>0</v>
      </c>
      <c r="D245" s="15"/>
      <c r="E245" s="15"/>
      <c r="F245" s="13">
        <f>I245</f>
        <v>0</v>
      </c>
      <c r="G245" s="15"/>
      <c r="H245" s="15"/>
      <c r="I245" s="15"/>
      <c r="J245" s="2"/>
      <c r="K245" s="23"/>
      <c r="L245" s="129"/>
      <c r="M245" s="129"/>
    </row>
    <row r="246" spans="1:13" ht="15">
      <c r="A246" s="97" t="s">
        <v>635</v>
      </c>
      <c r="B246" s="62" t="s">
        <v>636</v>
      </c>
      <c r="C246" s="16">
        <f>SUM(C251:C257)</f>
        <v>1819302.60191</v>
      </c>
      <c r="D246" s="16">
        <f>SUM(D252:D257)</f>
        <v>0</v>
      </c>
      <c r="E246" s="16">
        <f>SUM(E252:E257)</f>
        <v>0</v>
      </c>
      <c r="F246" s="16">
        <f>SUM(F251:F257)</f>
        <v>1128716.90024</v>
      </c>
      <c r="G246" s="16">
        <f>SUM(G252:G257)</f>
        <v>0</v>
      </c>
      <c r="H246" s="16">
        <f>SUM(H252:H257)</f>
        <v>0</v>
      </c>
      <c r="I246" s="16">
        <f>SUM(I251:I257)</f>
        <v>692144.8436899999</v>
      </c>
      <c r="J246" s="3">
        <f t="shared" si="35"/>
        <v>38.04451458285992</v>
      </c>
      <c r="K246" s="24">
        <f t="shared" si="36"/>
        <v>61.32138568518186</v>
      </c>
      <c r="L246" s="129"/>
      <c r="M246" s="129"/>
    </row>
    <row r="247" spans="1:13" ht="21" customHeight="1" hidden="1">
      <c r="A247" s="95"/>
      <c r="B247" s="65"/>
      <c r="C247" s="13"/>
      <c r="D247" s="15"/>
      <c r="E247" s="15"/>
      <c r="F247" s="13"/>
      <c r="G247" s="15"/>
      <c r="H247" s="15"/>
      <c r="I247" s="15"/>
      <c r="J247" s="2"/>
      <c r="K247" s="23"/>
      <c r="L247" s="129"/>
      <c r="M247" s="129"/>
    </row>
    <row r="248" spans="1:13" ht="18.75" customHeight="1" hidden="1">
      <c r="A248" s="95"/>
      <c r="B248" s="65"/>
      <c r="C248" s="13"/>
      <c r="D248" s="15"/>
      <c r="E248" s="15"/>
      <c r="F248" s="13"/>
      <c r="G248" s="15"/>
      <c r="H248" s="15"/>
      <c r="I248" s="15"/>
      <c r="J248" s="2"/>
      <c r="K248" s="23"/>
      <c r="L248" s="129"/>
      <c r="M248" s="129"/>
    </row>
    <row r="249" spans="1:13" ht="22.5" customHeight="1" hidden="1">
      <c r="A249" s="95"/>
      <c r="B249" s="65"/>
      <c r="C249" s="13"/>
      <c r="D249" s="15"/>
      <c r="E249" s="15"/>
      <c r="F249" s="13"/>
      <c r="G249" s="15"/>
      <c r="H249" s="15"/>
      <c r="I249" s="15"/>
      <c r="J249" s="2"/>
      <c r="K249" s="23"/>
      <c r="L249" s="129"/>
      <c r="M249" s="129"/>
    </row>
    <row r="250" spans="1:13" ht="18" customHeight="1" hidden="1">
      <c r="A250" s="95"/>
      <c r="B250" s="65"/>
      <c r="C250" s="13"/>
      <c r="D250" s="15"/>
      <c r="E250" s="15"/>
      <c r="F250" s="13"/>
      <c r="G250" s="15"/>
      <c r="H250" s="15"/>
      <c r="I250" s="15"/>
      <c r="J250" s="2"/>
      <c r="K250" s="23"/>
      <c r="L250" s="129"/>
      <c r="M250" s="129"/>
    </row>
    <row r="251" spans="1:13" ht="15">
      <c r="A251" s="95" t="s">
        <v>102</v>
      </c>
      <c r="B251" s="65" t="s">
        <v>105</v>
      </c>
      <c r="C251" s="13">
        <v>1567.60734</v>
      </c>
      <c r="D251" s="15"/>
      <c r="E251" s="15"/>
      <c r="F251" s="13">
        <v>1120.00734</v>
      </c>
      <c r="G251" s="15"/>
      <c r="H251" s="15"/>
      <c r="I251" s="15">
        <v>796.2549</v>
      </c>
      <c r="J251" s="2">
        <f>I251/C251*10000%</f>
        <v>50.79428245085915</v>
      </c>
      <c r="K251" s="23">
        <f t="shared" si="36"/>
        <v>71.09372158221748</v>
      </c>
      <c r="L251" s="129">
        <f aca="true" t="shared" si="37" ref="L251:L257">F251*100/C251</f>
        <v>71.44693134697877</v>
      </c>
      <c r="M251" s="129"/>
    </row>
    <row r="252" spans="1:13" ht="15">
      <c r="A252" s="95" t="s">
        <v>193</v>
      </c>
      <c r="B252" s="65" t="s">
        <v>66</v>
      </c>
      <c r="C252" s="13">
        <v>2307.58</v>
      </c>
      <c r="D252" s="15"/>
      <c r="E252" s="15"/>
      <c r="F252" s="13">
        <v>1694.08</v>
      </c>
      <c r="G252" s="15"/>
      <c r="H252" s="15"/>
      <c r="I252" s="15">
        <v>1599.07619</v>
      </c>
      <c r="J252" s="2">
        <f t="shared" si="35"/>
        <v>69.29667400480157</v>
      </c>
      <c r="K252" s="23">
        <v>0</v>
      </c>
      <c r="L252" s="129">
        <f t="shared" si="37"/>
        <v>73.41370613369851</v>
      </c>
      <c r="M252" s="129"/>
    </row>
    <row r="253" spans="1:13" ht="15">
      <c r="A253" s="95" t="s">
        <v>194</v>
      </c>
      <c r="B253" s="65" t="s">
        <v>195</v>
      </c>
      <c r="C253" s="13">
        <v>5709.4</v>
      </c>
      <c r="D253" s="15"/>
      <c r="E253" s="15"/>
      <c r="F253" s="13">
        <v>3048.6</v>
      </c>
      <c r="G253" s="15"/>
      <c r="H253" s="15"/>
      <c r="I253" s="15">
        <v>2634.88404</v>
      </c>
      <c r="J253" s="2">
        <f>I253/C253*10000%</f>
        <v>46.14992888920027</v>
      </c>
      <c r="K253" s="23">
        <f t="shared" si="36"/>
        <v>86.42931312733714</v>
      </c>
      <c r="L253" s="129">
        <f t="shared" si="37"/>
        <v>53.39615371142327</v>
      </c>
      <c r="M253" s="129"/>
    </row>
    <row r="254" spans="1:13" ht="15">
      <c r="A254" s="95" t="s">
        <v>613</v>
      </c>
      <c r="B254" s="65" t="s">
        <v>614</v>
      </c>
      <c r="C254" s="13">
        <v>254953.416</v>
      </c>
      <c r="D254" s="15"/>
      <c r="E254" s="15"/>
      <c r="F254" s="13">
        <v>201914.192</v>
      </c>
      <c r="G254" s="15"/>
      <c r="H254" s="15"/>
      <c r="I254" s="15">
        <v>162859.06297</v>
      </c>
      <c r="J254" s="2">
        <f t="shared" si="35"/>
        <v>63.87796858152315</v>
      </c>
      <c r="K254" s="23">
        <f t="shared" si="36"/>
        <v>80.65756119312306</v>
      </c>
      <c r="L254" s="129">
        <f t="shared" si="37"/>
        <v>79.19650388210526</v>
      </c>
      <c r="M254" s="129"/>
    </row>
    <row r="255" spans="1:13" ht="15">
      <c r="A255" s="95" t="s">
        <v>615</v>
      </c>
      <c r="B255" s="65" t="s">
        <v>106</v>
      </c>
      <c r="C255" s="13">
        <v>1500339.98557</v>
      </c>
      <c r="D255" s="15"/>
      <c r="E255" s="15"/>
      <c r="F255" s="13">
        <v>880635.2229</v>
      </c>
      <c r="G255" s="15"/>
      <c r="H255" s="15"/>
      <c r="I255" s="15">
        <v>493149.8139</v>
      </c>
      <c r="J255" s="2">
        <f t="shared" si="35"/>
        <v>32.86920422324447</v>
      </c>
      <c r="K255" s="23">
        <f t="shared" si="36"/>
        <v>55.99932878860096</v>
      </c>
      <c r="L255" s="129">
        <f t="shared" si="37"/>
        <v>58.695711063478356</v>
      </c>
      <c r="M255" s="129"/>
    </row>
    <row r="256" spans="1:13" ht="25.5" customHeight="1" hidden="1">
      <c r="A256" s="95" t="s">
        <v>387</v>
      </c>
      <c r="B256" s="65" t="s">
        <v>494</v>
      </c>
      <c r="C256" s="13"/>
      <c r="D256" s="15"/>
      <c r="E256" s="15"/>
      <c r="F256" s="13"/>
      <c r="G256" s="15"/>
      <c r="H256" s="15"/>
      <c r="I256" s="15"/>
      <c r="J256" s="2" t="e">
        <f t="shared" si="35"/>
        <v>#DIV/0!</v>
      </c>
      <c r="K256" s="23" t="e">
        <f t="shared" si="36"/>
        <v>#DIV/0!</v>
      </c>
      <c r="L256" s="129" t="e">
        <f t="shared" si="37"/>
        <v>#DIV/0!</v>
      </c>
      <c r="M256" s="129"/>
    </row>
    <row r="257" spans="1:13" ht="15">
      <c r="A257" s="95" t="s">
        <v>61</v>
      </c>
      <c r="B257" s="65" t="s">
        <v>622</v>
      </c>
      <c r="C257" s="13">
        <v>54424.613</v>
      </c>
      <c r="D257" s="15"/>
      <c r="E257" s="15"/>
      <c r="F257" s="13">
        <v>40304.798</v>
      </c>
      <c r="G257" s="15"/>
      <c r="H257" s="15"/>
      <c r="I257" s="15">
        <v>31105.75169</v>
      </c>
      <c r="J257" s="2">
        <f t="shared" si="35"/>
        <v>57.15383164966189</v>
      </c>
      <c r="K257" s="23">
        <f t="shared" si="36"/>
        <v>77.17629968025147</v>
      </c>
      <c r="L257" s="129">
        <f t="shared" si="37"/>
        <v>74.05619586123655</v>
      </c>
      <c r="M257" s="129"/>
    </row>
    <row r="258" spans="1:13" ht="15">
      <c r="A258" s="97" t="s">
        <v>623</v>
      </c>
      <c r="B258" s="62" t="s">
        <v>208</v>
      </c>
      <c r="C258" s="12">
        <f>SUM(C259:C262)</f>
        <v>2093474.34506</v>
      </c>
      <c r="D258" s="15"/>
      <c r="E258" s="15"/>
      <c r="F258" s="12">
        <f>SUM(F259:F262)</f>
        <v>1515964.14674</v>
      </c>
      <c r="G258" s="12"/>
      <c r="H258" s="12"/>
      <c r="I258" s="12">
        <f>SUM(I259:I262)</f>
        <v>843559.99276</v>
      </c>
      <c r="J258" s="3">
        <f t="shared" si="35"/>
        <v>40.294737537651706</v>
      </c>
      <c r="K258" s="24">
        <f t="shared" si="36"/>
        <v>55.6451149965539</v>
      </c>
      <c r="L258" s="129"/>
      <c r="M258" s="129"/>
    </row>
    <row r="259" spans="1:13" ht="15">
      <c r="A259" s="95" t="s">
        <v>209</v>
      </c>
      <c r="B259" s="65" t="s">
        <v>210</v>
      </c>
      <c r="C259" s="13">
        <v>1514288.06842</v>
      </c>
      <c r="D259" s="15"/>
      <c r="E259" s="15"/>
      <c r="F259" s="13">
        <v>1113399.05273</v>
      </c>
      <c r="G259" s="15"/>
      <c r="H259" s="15"/>
      <c r="I259" s="15">
        <v>559523.20476</v>
      </c>
      <c r="J259" s="2">
        <f>I259/C259*10000%</f>
        <v>36.949588154901306</v>
      </c>
      <c r="K259" s="23">
        <f>I259/F259*10000%</f>
        <v>50.25360883755706</v>
      </c>
      <c r="L259" s="129">
        <f>F259*100/C259</f>
        <v>73.52623823363508</v>
      </c>
      <c r="M259" s="129"/>
    </row>
    <row r="260" spans="1:13" ht="15">
      <c r="A260" s="95" t="s">
        <v>211</v>
      </c>
      <c r="B260" s="65" t="s">
        <v>212</v>
      </c>
      <c r="C260" s="13">
        <v>132574.37538</v>
      </c>
      <c r="D260" s="15"/>
      <c r="E260" s="15"/>
      <c r="F260" s="13">
        <v>102692.05738</v>
      </c>
      <c r="G260" s="15"/>
      <c r="H260" s="15"/>
      <c r="I260" s="15">
        <v>52177.38379</v>
      </c>
      <c r="J260" s="2">
        <f t="shared" si="35"/>
        <v>39.357065526760465</v>
      </c>
      <c r="K260" s="23">
        <f t="shared" si="36"/>
        <v>50.80956124671226</v>
      </c>
      <c r="L260" s="129">
        <f>F260*100/C260</f>
        <v>77.45995942704022</v>
      </c>
      <c r="M260" s="129"/>
    </row>
    <row r="261" spans="1:13" ht="15">
      <c r="A261" s="95" t="s">
        <v>213</v>
      </c>
      <c r="B261" s="65" t="s">
        <v>62</v>
      </c>
      <c r="C261" s="13">
        <v>379665.61482</v>
      </c>
      <c r="D261" s="15"/>
      <c r="E261" s="15"/>
      <c r="F261" s="13">
        <v>247024.96355</v>
      </c>
      <c r="G261" s="15"/>
      <c r="H261" s="15"/>
      <c r="I261" s="15">
        <v>191248.0563</v>
      </c>
      <c r="J261" s="2">
        <f t="shared" si="35"/>
        <v>50.37276193438559</v>
      </c>
      <c r="K261" s="23">
        <f t="shared" si="36"/>
        <v>77.42053821264496</v>
      </c>
      <c r="L261" s="129">
        <f>F261*100/C261</f>
        <v>65.06382298199821</v>
      </c>
      <c r="M261" s="129"/>
    </row>
    <row r="262" spans="1:13" ht="15">
      <c r="A262" s="95" t="s">
        <v>63</v>
      </c>
      <c r="B262" s="65" t="s">
        <v>214</v>
      </c>
      <c r="C262" s="13">
        <v>66946.28644</v>
      </c>
      <c r="D262" s="15"/>
      <c r="E262" s="15"/>
      <c r="F262" s="13">
        <v>52848.07308</v>
      </c>
      <c r="G262" s="15"/>
      <c r="H262" s="15"/>
      <c r="I262" s="15">
        <v>40611.34791</v>
      </c>
      <c r="J262" s="2">
        <f t="shared" si="35"/>
        <v>60.662584991024936</v>
      </c>
      <c r="K262" s="23">
        <f t="shared" si="36"/>
        <v>76.84546577227826</v>
      </c>
      <c r="L262" s="129">
        <f>F262*100/C262</f>
        <v>78.9410076201383</v>
      </c>
      <c r="M262" s="129"/>
    </row>
    <row r="263" spans="1:13" ht="17.25" customHeight="1" hidden="1">
      <c r="A263" s="97" t="s">
        <v>227</v>
      </c>
      <c r="B263" s="62" t="s">
        <v>228</v>
      </c>
      <c r="C263" s="15"/>
      <c r="D263" s="15"/>
      <c r="E263" s="15"/>
      <c r="F263" s="15"/>
      <c r="G263" s="12"/>
      <c r="H263" s="12"/>
      <c r="I263" s="12"/>
      <c r="J263" s="2" t="e">
        <f t="shared" si="35"/>
        <v>#DIV/0!</v>
      </c>
      <c r="K263" s="23" t="e">
        <f t="shared" si="36"/>
        <v>#DIV/0!</v>
      </c>
      <c r="L263" s="129"/>
      <c r="M263" s="129"/>
    </row>
    <row r="264" spans="1:13" ht="15" hidden="1">
      <c r="A264" s="95" t="s">
        <v>229</v>
      </c>
      <c r="B264" s="65" t="s">
        <v>239</v>
      </c>
      <c r="C264" s="15"/>
      <c r="D264" s="15"/>
      <c r="E264" s="15"/>
      <c r="F264" s="15"/>
      <c r="G264" s="12"/>
      <c r="H264" s="12"/>
      <c r="I264" s="12"/>
      <c r="J264" s="2" t="e">
        <f t="shared" si="35"/>
        <v>#DIV/0!</v>
      </c>
      <c r="K264" s="23" t="e">
        <f t="shared" si="36"/>
        <v>#DIV/0!</v>
      </c>
      <c r="L264" s="129"/>
      <c r="M264" s="129"/>
    </row>
    <row r="265" spans="1:13" ht="15" hidden="1">
      <c r="A265" s="95" t="s">
        <v>240</v>
      </c>
      <c r="B265" s="65" t="s">
        <v>646</v>
      </c>
      <c r="C265" s="15"/>
      <c r="D265" s="15"/>
      <c r="E265" s="15"/>
      <c r="F265" s="15"/>
      <c r="G265" s="12"/>
      <c r="H265" s="12"/>
      <c r="I265" s="12"/>
      <c r="J265" s="2" t="e">
        <f t="shared" si="35"/>
        <v>#DIV/0!</v>
      </c>
      <c r="K265" s="23" t="e">
        <f t="shared" si="36"/>
        <v>#DIV/0!</v>
      </c>
      <c r="L265" s="129"/>
      <c r="M265" s="129"/>
    </row>
    <row r="266" spans="1:13" ht="25.5" hidden="1">
      <c r="A266" s="95" t="s">
        <v>647</v>
      </c>
      <c r="B266" s="65" t="s">
        <v>648</v>
      </c>
      <c r="C266" s="15"/>
      <c r="D266" s="15"/>
      <c r="E266" s="15"/>
      <c r="F266" s="15"/>
      <c r="G266" s="12"/>
      <c r="H266" s="12"/>
      <c r="I266" s="12"/>
      <c r="J266" s="2" t="e">
        <f t="shared" si="35"/>
        <v>#DIV/0!</v>
      </c>
      <c r="K266" s="23" t="e">
        <f t="shared" si="36"/>
        <v>#DIV/0!</v>
      </c>
      <c r="L266" s="129"/>
      <c r="M266" s="129"/>
    </row>
    <row r="267" spans="1:13" ht="15" hidden="1">
      <c r="A267" s="95" t="s">
        <v>649</v>
      </c>
      <c r="B267" s="65" t="s">
        <v>653</v>
      </c>
      <c r="C267" s="15"/>
      <c r="D267" s="15"/>
      <c r="E267" s="15"/>
      <c r="F267" s="15"/>
      <c r="G267" s="12"/>
      <c r="H267" s="12"/>
      <c r="I267" s="12"/>
      <c r="J267" s="2" t="e">
        <f t="shared" si="35"/>
        <v>#DIV/0!</v>
      </c>
      <c r="K267" s="23" t="e">
        <f t="shared" si="36"/>
        <v>#DIV/0!</v>
      </c>
      <c r="L267" s="129"/>
      <c r="M267" s="129"/>
    </row>
    <row r="268" spans="1:13" ht="15">
      <c r="A268" s="97" t="s">
        <v>654</v>
      </c>
      <c r="B268" s="62" t="s">
        <v>655</v>
      </c>
      <c r="C268" s="12">
        <f>SUM(C269:C277)</f>
        <v>4827115.8884000005</v>
      </c>
      <c r="D268" s="15"/>
      <c r="E268" s="15"/>
      <c r="F268" s="12">
        <f>SUM(F269:F277)</f>
        <v>3344762.13762</v>
      </c>
      <c r="G268" s="12"/>
      <c r="H268" s="12"/>
      <c r="I268" s="12">
        <f>SUM(I269:I277)</f>
        <v>2911539.43964</v>
      </c>
      <c r="J268" s="3">
        <f t="shared" si="35"/>
        <v>60.31633602658463</v>
      </c>
      <c r="K268" s="24">
        <f t="shared" si="36"/>
        <v>87.04772775596341</v>
      </c>
      <c r="L268" s="129"/>
      <c r="M268" s="129"/>
    </row>
    <row r="269" spans="1:13" ht="15">
      <c r="A269" s="95" t="s">
        <v>656</v>
      </c>
      <c r="B269" s="65" t="s">
        <v>657</v>
      </c>
      <c r="C269" s="13">
        <v>2203285.4867</v>
      </c>
      <c r="D269" s="15"/>
      <c r="E269" s="15"/>
      <c r="F269" s="13">
        <v>1505741.74717</v>
      </c>
      <c r="G269" s="15"/>
      <c r="H269" s="15"/>
      <c r="I269" s="15">
        <v>1270993.41035</v>
      </c>
      <c r="J269" s="2">
        <f t="shared" si="35"/>
        <v>57.686278878623554</v>
      </c>
      <c r="K269" s="23">
        <f t="shared" si="36"/>
        <v>84.40978758401279</v>
      </c>
      <c r="L269" s="129">
        <f aca="true" t="shared" si="38" ref="L269:L277">F269*100/C269</f>
        <v>68.34074641072705</v>
      </c>
      <c r="M269" s="129"/>
    </row>
    <row r="270" spans="1:13" ht="15">
      <c r="A270" s="95" t="s">
        <v>658</v>
      </c>
      <c r="B270" s="65" t="s">
        <v>659</v>
      </c>
      <c r="C270" s="13">
        <v>2383065.113</v>
      </c>
      <c r="D270" s="15"/>
      <c r="E270" s="15"/>
      <c r="F270" s="13">
        <v>1649333.39775</v>
      </c>
      <c r="G270" s="15"/>
      <c r="H270" s="15"/>
      <c r="I270" s="15">
        <v>1480956.06866</v>
      </c>
      <c r="J270" s="2">
        <f t="shared" si="35"/>
        <v>62.14501066635355</v>
      </c>
      <c r="K270" s="23">
        <f t="shared" si="36"/>
        <v>89.79118901492578</v>
      </c>
      <c r="L270" s="129">
        <f t="shared" si="38"/>
        <v>69.21058886526531</v>
      </c>
      <c r="M270" s="129"/>
    </row>
    <row r="271" spans="1:13" ht="15" hidden="1">
      <c r="A271" s="95" t="s">
        <v>481</v>
      </c>
      <c r="B271" s="65" t="s">
        <v>482</v>
      </c>
      <c r="C271" s="13"/>
      <c r="D271" s="15"/>
      <c r="E271" s="15"/>
      <c r="F271" s="13"/>
      <c r="G271" s="15"/>
      <c r="H271" s="15"/>
      <c r="I271" s="15"/>
      <c r="J271" s="2" t="e">
        <f t="shared" si="35"/>
        <v>#DIV/0!</v>
      </c>
      <c r="K271" s="23" t="e">
        <f t="shared" si="36"/>
        <v>#DIV/0!</v>
      </c>
      <c r="L271" s="129" t="e">
        <f t="shared" si="38"/>
        <v>#DIV/0!</v>
      </c>
      <c r="M271" s="129"/>
    </row>
    <row r="272" spans="1:13" ht="15" hidden="1">
      <c r="A272" s="95" t="s">
        <v>483</v>
      </c>
      <c r="B272" s="65" t="s">
        <v>484</v>
      </c>
      <c r="C272" s="13"/>
      <c r="D272" s="15"/>
      <c r="E272" s="15"/>
      <c r="F272" s="13"/>
      <c r="G272" s="15"/>
      <c r="H272" s="15"/>
      <c r="I272" s="15"/>
      <c r="J272" s="2" t="e">
        <f t="shared" si="35"/>
        <v>#DIV/0!</v>
      </c>
      <c r="K272" s="23" t="e">
        <f t="shared" si="36"/>
        <v>#DIV/0!</v>
      </c>
      <c r="L272" s="129" t="e">
        <f t="shared" si="38"/>
        <v>#DIV/0!</v>
      </c>
      <c r="M272" s="129"/>
    </row>
    <row r="273" spans="1:13" ht="15" hidden="1">
      <c r="A273" s="95" t="s">
        <v>485</v>
      </c>
      <c r="B273" s="65" t="s">
        <v>486</v>
      </c>
      <c r="C273" s="13"/>
      <c r="D273" s="15"/>
      <c r="E273" s="15"/>
      <c r="F273" s="13"/>
      <c r="G273" s="15"/>
      <c r="H273" s="15"/>
      <c r="I273" s="15"/>
      <c r="J273" s="2" t="e">
        <f t="shared" si="35"/>
        <v>#DIV/0!</v>
      </c>
      <c r="K273" s="23" t="e">
        <f t="shared" si="36"/>
        <v>#DIV/0!</v>
      </c>
      <c r="L273" s="129" t="e">
        <f t="shared" si="38"/>
        <v>#DIV/0!</v>
      </c>
      <c r="M273" s="129"/>
    </row>
    <row r="274" spans="1:13" ht="15" hidden="1">
      <c r="A274" s="95" t="s">
        <v>487</v>
      </c>
      <c r="B274" s="65" t="s">
        <v>488</v>
      </c>
      <c r="C274" s="13"/>
      <c r="D274" s="15"/>
      <c r="E274" s="15"/>
      <c r="F274" s="13"/>
      <c r="G274" s="15"/>
      <c r="H274" s="15"/>
      <c r="I274" s="15"/>
      <c r="J274" s="2" t="e">
        <f t="shared" si="35"/>
        <v>#DIV/0!</v>
      </c>
      <c r="K274" s="23" t="e">
        <f t="shared" si="36"/>
        <v>#DIV/0!</v>
      </c>
      <c r="L274" s="129" t="e">
        <f t="shared" si="38"/>
        <v>#DIV/0!</v>
      </c>
      <c r="M274" s="129"/>
    </row>
    <row r="275" spans="1:13" ht="15">
      <c r="A275" s="95" t="s">
        <v>191</v>
      </c>
      <c r="B275" s="65" t="s">
        <v>192</v>
      </c>
      <c r="C275" s="13">
        <v>68571.23</v>
      </c>
      <c r="D275" s="15"/>
      <c r="E275" s="15"/>
      <c r="F275" s="13">
        <v>66175.774</v>
      </c>
      <c r="G275" s="15"/>
      <c r="H275" s="15"/>
      <c r="I275" s="15">
        <v>53092.08948</v>
      </c>
      <c r="J275" s="2">
        <f aca="true" t="shared" si="39" ref="J275:J319">I275/C275*10000%</f>
        <v>77.4261880383362</v>
      </c>
      <c r="K275" s="23">
        <f aca="true" t="shared" si="40" ref="K275:K319">I275/F275*10000%</f>
        <v>80.22889083246689</v>
      </c>
      <c r="L275" s="129">
        <f t="shared" si="38"/>
        <v>96.50661655041044</v>
      </c>
      <c r="M275" s="129"/>
    </row>
    <row r="276" spans="1:13" ht="24.75" customHeight="1" hidden="1">
      <c r="A276" s="95" t="s">
        <v>322</v>
      </c>
      <c r="B276" s="65" t="s">
        <v>612</v>
      </c>
      <c r="C276" s="13"/>
      <c r="D276" s="15"/>
      <c r="E276" s="15"/>
      <c r="F276" s="13"/>
      <c r="G276" s="15"/>
      <c r="H276" s="15"/>
      <c r="I276" s="15"/>
      <c r="J276" s="2" t="e">
        <f t="shared" si="39"/>
        <v>#DIV/0!</v>
      </c>
      <c r="K276" s="23" t="e">
        <f t="shared" si="40"/>
        <v>#DIV/0!</v>
      </c>
      <c r="L276" s="129" t="e">
        <f t="shared" si="38"/>
        <v>#DIV/0!</v>
      </c>
      <c r="M276" s="129"/>
    </row>
    <row r="277" spans="1:13" ht="15">
      <c r="A277" s="95" t="s">
        <v>316</v>
      </c>
      <c r="B277" s="65" t="s">
        <v>317</v>
      </c>
      <c r="C277" s="13">
        <v>172194.0587</v>
      </c>
      <c r="D277" s="15"/>
      <c r="E277" s="15"/>
      <c r="F277" s="13">
        <v>123511.2187</v>
      </c>
      <c r="G277" s="15"/>
      <c r="H277" s="15"/>
      <c r="I277" s="15">
        <v>106497.87115</v>
      </c>
      <c r="J277" s="2">
        <f t="shared" si="39"/>
        <v>61.847587514934396</v>
      </c>
      <c r="K277" s="23">
        <f t="shared" si="40"/>
        <v>86.22526137376701</v>
      </c>
      <c r="L277" s="129">
        <f t="shared" si="38"/>
        <v>71.72792117943149</v>
      </c>
      <c r="M277" s="129"/>
    </row>
    <row r="278" spans="1:13" ht="15">
      <c r="A278" s="97" t="s">
        <v>318</v>
      </c>
      <c r="B278" s="132" t="s">
        <v>423</v>
      </c>
      <c r="C278" s="12">
        <f>SUM(C279:C284)</f>
        <v>311261.34001</v>
      </c>
      <c r="D278" s="15"/>
      <c r="E278" s="15"/>
      <c r="F278" s="12">
        <f>SUM(F279:F284)</f>
        <v>229028.62501</v>
      </c>
      <c r="G278" s="12"/>
      <c r="H278" s="12"/>
      <c r="I278" s="12">
        <f>SUM(I279:I284)</f>
        <v>183552.65863000002</v>
      </c>
      <c r="J278" s="3">
        <f t="shared" si="39"/>
        <v>58.97059320765726</v>
      </c>
      <c r="K278" s="24">
        <f t="shared" si="40"/>
        <v>80.14398140057193</v>
      </c>
      <c r="L278" s="129"/>
      <c r="M278" s="129"/>
    </row>
    <row r="279" spans="1:15" ht="15">
      <c r="A279" s="95" t="s">
        <v>204</v>
      </c>
      <c r="B279" s="65" t="s">
        <v>205</v>
      </c>
      <c r="C279" s="13">
        <v>301644.14001</v>
      </c>
      <c r="D279" s="15"/>
      <c r="E279" s="15"/>
      <c r="F279" s="13">
        <v>221502.22501</v>
      </c>
      <c r="G279" s="15"/>
      <c r="H279" s="15"/>
      <c r="I279" s="15">
        <v>176829.79034</v>
      </c>
      <c r="J279" s="2">
        <f t="shared" si="39"/>
        <v>58.621987595760295</v>
      </c>
      <c r="K279" s="23">
        <f>I279/F279*10000%</f>
        <v>79.83206052761628</v>
      </c>
      <c r="L279" s="129">
        <f aca="true" t="shared" si="41" ref="L279:L284">F279*100/C279</f>
        <v>73.43163537095627</v>
      </c>
      <c r="M279" s="129"/>
      <c r="O279" s="123"/>
    </row>
    <row r="280" spans="1:13" ht="15" hidden="1">
      <c r="A280" s="95" t="s">
        <v>206</v>
      </c>
      <c r="B280" s="65"/>
      <c r="C280" s="13"/>
      <c r="D280" s="15"/>
      <c r="E280" s="15"/>
      <c r="F280" s="13"/>
      <c r="G280" s="15"/>
      <c r="H280" s="15"/>
      <c r="I280" s="15"/>
      <c r="J280" s="2" t="e">
        <f t="shared" si="39"/>
        <v>#DIV/0!</v>
      </c>
      <c r="K280" s="23" t="e">
        <f t="shared" si="40"/>
        <v>#DIV/0!</v>
      </c>
      <c r="L280" s="129" t="e">
        <f t="shared" si="41"/>
        <v>#DIV/0!</v>
      </c>
      <c r="M280" s="129"/>
    </row>
    <row r="281" spans="1:13" ht="15.75" customHeight="1" hidden="1">
      <c r="A281" s="95" t="s">
        <v>207</v>
      </c>
      <c r="B281" s="65" t="s">
        <v>593</v>
      </c>
      <c r="C281" s="13"/>
      <c r="D281" s="15"/>
      <c r="E281" s="15"/>
      <c r="F281" s="13"/>
      <c r="G281" s="15"/>
      <c r="H281" s="15"/>
      <c r="I281" s="15"/>
      <c r="J281" s="2" t="e">
        <f>I281/C281*10000%</f>
        <v>#DIV/0!</v>
      </c>
      <c r="K281" s="23" t="e">
        <f>I281/F281*10000%</f>
        <v>#DIV/0!</v>
      </c>
      <c r="L281" s="129" t="e">
        <f t="shared" si="41"/>
        <v>#DIV/0!</v>
      </c>
      <c r="M281" s="129"/>
    </row>
    <row r="282" spans="1:13" ht="16.5" customHeight="1" hidden="1">
      <c r="A282" s="95" t="s">
        <v>594</v>
      </c>
      <c r="B282" s="65" t="s">
        <v>595</v>
      </c>
      <c r="C282" s="13"/>
      <c r="D282" s="15"/>
      <c r="E282" s="15"/>
      <c r="F282" s="13"/>
      <c r="G282" s="15"/>
      <c r="H282" s="15"/>
      <c r="I282" s="15"/>
      <c r="J282" s="2"/>
      <c r="K282" s="23"/>
      <c r="L282" s="129" t="e">
        <f t="shared" si="41"/>
        <v>#DIV/0!</v>
      </c>
      <c r="M282" s="129"/>
    </row>
    <row r="283" spans="1:13" ht="25.5" hidden="1">
      <c r="A283" s="95" t="s">
        <v>596</v>
      </c>
      <c r="B283" s="65" t="s">
        <v>606</v>
      </c>
      <c r="C283" s="13"/>
      <c r="D283" s="15"/>
      <c r="E283" s="15"/>
      <c r="F283" s="13"/>
      <c r="G283" s="15"/>
      <c r="H283" s="15"/>
      <c r="I283" s="15"/>
      <c r="J283" s="2" t="e">
        <f t="shared" si="39"/>
        <v>#DIV/0!</v>
      </c>
      <c r="K283" s="23" t="e">
        <f t="shared" si="40"/>
        <v>#DIV/0!</v>
      </c>
      <c r="L283" s="129" t="e">
        <f t="shared" si="41"/>
        <v>#DIV/0!</v>
      </c>
      <c r="M283" s="129"/>
    </row>
    <row r="284" spans="1:13" ht="15">
      <c r="A284" s="95" t="s">
        <v>594</v>
      </c>
      <c r="B284" s="131" t="s">
        <v>424</v>
      </c>
      <c r="C284" s="13">
        <v>9617.2</v>
      </c>
      <c r="D284" s="15"/>
      <c r="E284" s="15"/>
      <c r="F284" s="13">
        <v>7526.4</v>
      </c>
      <c r="G284" s="15"/>
      <c r="H284" s="15"/>
      <c r="I284" s="15">
        <v>6722.86829</v>
      </c>
      <c r="J284" s="2">
        <f t="shared" si="39"/>
        <v>69.90463222143659</v>
      </c>
      <c r="K284" s="23">
        <f t="shared" si="40"/>
        <v>89.32382400616497</v>
      </c>
      <c r="L284" s="129">
        <f t="shared" si="41"/>
        <v>78.25978455267645</v>
      </c>
      <c r="M284" s="129"/>
    </row>
    <row r="285" spans="1:13" ht="15" customHeight="1">
      <c r="A285" s="97" t="s">
        <v>607</v>
      </c>
      <c r="B285" s="132" t="s">
        <v>425</v>
      </c>
      <c r="C285" s="12">
        <f>SUM(C286:C292)</f>
        <v>66081.03</v>
      </c>
      <c r="D285" s="15"/>
      <c r="E285" s="15"/>
      <c r="F285" s="12">
        <f>SUM(F286:F292)</f>
        <v>47429.037</v>
      </c>
      <c r="G285" s="12"/>
      <c r="H285" s="12"/>
      <c r="I285" s="12">
        <f>SUM(I286:I292)</f>
        <v>38970.78981</v>
      </c>
      <c r="J285" s="3">
        <f>I285/C285*10000%</f>
        <v>58.974246935920945</v>
      </c>
      <c r="K285" s="24">
        <f>I285/F285*10000%</f>
        <v>82.16652134429802</v>
      </c>
      <c r="L285" s="129"/>
      <c r="M285" s="129"/>
    </row>
    <row r="286" spans="1:13" ht="15" hidden="1">
      <c r="A286" s="95" t="s">
        <v>608</v>
      </c>
      <c r="B286" s="131" t="s">
        <v>64</v>
      </c>
      <c r="C286" s="13"/>
      <c r="D286" s="15"/>
      <c r="E286" s="15"/>
      <c r="F286" s="13"/>
      <c r="G286" s="15"/>
      <c r="H286" s="15"/>
      <c r="I286" s="15"/>
      <c r="J286" s="2" t="e">
        <f t="shared" si="39"/>
        <v>#DIV/0!</v>
      </c>
      <c r="K286" s="23" t="e">
        <f t="shared" si="40"/>
        <v>#DIV/0!</v>
      </c>
      <c r="L286" s="129"/>
      <c r="M286" s="129"/>
    </row>
    <row r="287" spans="1:13" ht="15" hidden="1">
      <c r="A287" s="95" t="s">
        <v>609</v>
      </c>
      <c r="B287" s="131" t="s">
        <v>65</v>
      </c>
      <c r="C287" s="13"/>
      <c r="D287" s="15"/>
      <c r="E287" s="15"/>
      <c r="F287" s="13"/>
      <c r="G287" s="15"/>
      <c r="H287" s="15"/>
      <c r="I287" s="15"/>
      <c r="J287" s="2" t="e">
        <f t="shared" si="39"/>
        <v>#DIV/0!</v>
      </c>
      <c r="K287" s="23" t="e">
        <f t="shared" si="40"/>
        <v>#DIV/0!</v>
      </c>
      <c r="L287" s="129"/>
      <c r="M287" s="129"/>
    </row>
    <row r="288" spans="1:13" ht="15" hidden="1">
      <c r="A288" s="95" t="s">
        <v>98</v>
      </c>
      <c r="B288" s="131" t="s">
        <v>99</v>
      </c>
      <c r="C288" s="13"/>
      <c r="D288" s="15"/>
      <c r="E288" s="15"/>
      <c r="F288" s="13"/>
      <c r="G288" s="15"/>
      <c r="H288" s="15"/>
      <c r="I288" s="15"/>
      <c r="J288" s="2" t="e">
        <f>I288/C288*10000%</f>
        <v>#DIV/0!</v>
      </c>
      <c r="K288" s="23" t="e">
        <f t="shared" si="40"/>
        <v>#DIV/0!</v>
      </c>
      <c r="L288" s="129"/>
      <c r="M288" s="129"/>
    </row>
    <row r="289" spans="1:13" ht="15" hidden="1">
      <c r="A289" s="95" t="s">
        <v>489</v>
      </c>
      <c r="B289" s="131" t="s">
        <v>67</v>
      </c>
      <c r="C289" s="13"/>
      <c r="D289" s="15"/>
      <c r="E289" s="15"/>
      <c r="F289" s="13"/>
      <c r="G289" s="15"/>
      <c r="H289" s="15"/>
      <c r="I289" s="15"/>
      <c r="J289" s="2" t="e">
        <f t="shared" si="39"/>
        <v>#DIV/0!</v>
      </c>
      <c r="K289" s="23" t="e">
        <f t="shared" si="40"/>
        <v>#DIV/0!</v>
      </c>
      <c r="L289" s="129"/>
      <c r="M289" s="129"/>
    </row>
    <row r="290" spans="1:13" ht="15">
      <c r="A290" s="95" t="s">
        <v>68</v>
      </c>
      <c r="B290" s="131" t="s">
        <v>69</v>
      </c>
      <c r="C290" s="13">
        <v>21872.7</v>
      </c>
      <c r="D290" s="15"/>
      <c r="E290" s="15"/>
      <c r="F290" s="13">
        <v>15299.059</v>
      </c>
      <c r="G290" s="15"/>
      <c r="H290" s="15"/>
      <c r="I290" s="15">
        <v>12560.38812</v>
      </c>
      <c r="J290" s="2">
        <f t="shared" si="39"/>
        <v>57.424954943834095</v>
      </c>
      <c r="K290" s="23">
        <f t="shared" si="40"/>
        <v>82.09908936229347</v>
      </c>
      <c r="L290" s="129">
        <f>F290*100/C290</f>
        <v>69.94590974136709</v>
      </c>
      <c r="M290" s="129"/>
    </row>
    <row r="291" spans="1:13" ht="15">
      <c r="A291" s="95" t="s">
        <v>426</v>
      </c>
      <c r="B291" s="131" t="s">
        <v>427</v>
      </c>
      <c r="C291" s="13">
        <v>44208.33</v>
      </c>
      <c r="D291" s="15"/>
      <c r="E291" s="15"/>
      <c r="F291" s="13">
        <v>32129.978</v>
      </c>
      <c r="G291" s="15"/>
      <c r="H291" s="15"/>
      <c r="I291" s="15">
        <v>26410.40169</v>
      </c>
      <c r="J291" s="2">
        <f>I291/C291*10000%</f>
        <v>59.74078118309377</v>
      </c>
      <c r="K291" s="23">
        <f>I291/F291*10000%</f>
        <v>82.1986298590058</v>
      </c>
      <c r="L291" s="129">
        <f>F291*100/C291</f>
        <v>72.67856080516951</v>
      </c>
      <c r="M291" s="129"/>
    </row>
    <row r="292" spans="1:13" ht="15" hidden="1">
      <c r="A292" s="95"/>
      <c r="B292" s="65"/>
      <c r="C292" s="13"/>
      <c r="D292" s="15"/>
      <c r="E292" s="15"/>
      <c r="F292" s="13"/>
      <c r="G292" s="15"/>
      <c r="H292" s="15"/>
      <c r="I292" s="15"/>
      <c r="J292" s="2"/>
      <c r="K292" s="23"/>
      <c r="L292" s="129"/>
      <c r="M292" s="129"/>
    </row>
    <row r="293" spans="1:13" ht="15">
      <c r="A293" s="97" t="s">
        <v>490</v>
      </c>
      <c r="B293" s="62" t="s">
        <v>616</v>
      </c>
      <c r="C293" s="12">
        <f>SUM(C294:C299)</f>
        <v>1789826.6647000003</v>
      </c>
      <c r="D293" s="15"/>
      <c r="E293" s="15"/>
      <c r="F293" s="12">
        <f>SUM(F294:F299)</f>
        <v>1473929.19709</v>
      </c>
      <c r="G293" s="12"/>
      <c r="H293" s="12"/>
      <c r="I293" s="12">
        <f>SUM(I294:I299)</f>
        <v>1309864.64882</v>
      </c>
      <c r="J293" s="3">
        <f t="shared" si="39"/>
        <v>73.18388281133086</v>
      </c>
      <c r="K293" s="24">
        <f t="shared" si="40"/>
        <v>88.86889895431104</v>
      </c>
      <c r="L293" s="129"/>
      <c r="M293" s="129"/>
    </row>
    <row r="294" spans="1:13" ht="15">
      <c r="A294" s="95" t="s">
        <v>617</v>
      </c>
      <c r="B294" s="65" t="s">
        <v>618</v>
      </c>
      <c r="C294" s="13">
        <v>14451</v>
      </c>
      <c r="D294" s="15"/>
      <c r="E294" s="15"/>
      <c r="F294" s="13">
        <v>10320.9</v>
      </c>
      <c r="G294" s="15"/>
      <c r="H294" s="15"/>
      <c r="I294" s="15">
        <v>8530.24153</v>
      </c>
      <c r="J294" s="2">
        <f t="shared" si="39"/>
        <v>59.02872832329942</v>
      </c>
      <c r="K294" s="23">
        <f t="shared" si="40"/>
        <v>82.65017130289026</v>
      </c>
      <c r="L294" s="129">
        <f aca="true" t="shared" si="42" ref="L294:L299">F294*100/C294</f>
        <v>71.41997093626739</v>
      </c>
      <c r="M294" s="129"/>
    </row>
    <row r="295" spans="1:13" ht="15">
      <c r="A295" s="95" t="s">
        <v>619</v>
      </c>
      <c r="B295" s="65" t="s">
        <v>620</v>
      </c>
      <c r="C295" s="13">
        <v>171671.47</v>
      </c>
      <c r="D295" s="15"/>
      <c r="E295" s="15"/>
      <c r="F295" s="13">
        <v>129429.783</v>
      </c>
      <c r="G295" s="15"/>
      <c r="H295" s="15"/>
      <c r="I295" s="15">
        <v>113138.87774</v>
      </c>
      <c r="J295" s="2">
        <f t="shared" si="39"/>
        <v>65.90429833215734</v>
      </c>
      <c r="K295" s="23">
        <f t="shared" si="40"/>
        <v>87.41332567945355</v>
      </c>
      <c r="L295" s="129">
        <f t="shared" si="42"/>
        <v>75.39388053239131</v>
      </c>
      <c r="M295" s="129"/>
    </row>
    <row r="296" spans="1:13" ht="15">
      <c r="A296" s="95" t="s">
        <v>344</v>
      </c>
      <c r="B296" s="65" t="s">
        <v>345</v>
      </c>
      <c r="C296" s="13">
        <v>967631.64245</v>
      </c>
      <c r="D296" s="15"/>
      <c r="E296" s="15"/>
      <c r="F296" s="13">
        <v>805313.40084</v>
      </c>
      <c r="G296" s="15"/>
      <c r="H296" s="15"/>
      <c r="I296" s="15">
        <v>724544.30443</v>
      </c>
      <c r="J296" s="2">
        <f t="shared" si="39"/>
        <v>74.87811194304128</v>
      </c>
      <c r="K296" s="23">
        <f t="shared" si="40"/>
        <v>89.9704765466771</v>
      </c>
      <c r="L296" s="129">
        <f t="shared" si="42"/>
        <v>83.2252032189628</v>
      </c>
      <c r="M296" s="129"/>
    </row>
    <row r="297" spans="1:13" ht="15">
      <c r="A297" s="95" t="s">
        <v>346</v>
      </c>
      <c r="B297" s="65" t="s">
        <v>71</v>
      </c>
      <c r="C297" s="13">
        <v>581274.75225</v>
      </c>
      <c r="D297" s="15"/>
      <c r="E297" s="15"/>
      <c r="F297" s="13">
        <v>485496.78725</v>
      </c>
      <c r="G297" s="15"/>
      <c r="H297" s="15"/>
      <c r="I297" s="15">
        <v>427870.68568</v>
      </c>
      <c r="J297" s="2">
        <f t="shared" si="39"/>
        <v>73.60902637243349</v>
      </c>
      <c r="K297" s="23">
        <f t="shared" si="40"/>
        <v>88.13048755761874</v>
      </c>
      <c r="L297" s="129">
        <f t="shared" si="42"/>
        <v>83.52277221240689</v>
      </c>
      <c r="M297" s="129"/>
    </row>
    <row r="298" spans="1:13" ht="15" hidden="1">
      <c r="A298" s="95" t="s">
        <v>372</v>
      </c>
      <c r="B298" s="65" t="s">
        <v>626</v>
      </c>
      <c r="C298" s="13"/>
      <c r="D298" s="15"/>
      <c r="E298" s="15"/>
      <c r="F298" s="13"/>
      <c r="G298" s="15"/>
      <c r="H298" s="15"/>
      <c r="I298" s="15"/>
      <c r="J298" s="2" t="e">
        <f t="shared" si="39"/>
        <v>#DIV/0!</v>
      </c>
      <c r="K298" s="23" t="e">
        <f t="shared" si="40"/>
        <v>#DIV/0!</v>
      </c>
      <c r="L298" s="129" t="e">
        <f t="shared" si="42"/>
        <v>#DIV/0!</v>
      </c>
      <c r="M298" s="129"/>
    </row>
    <row r="299" spans="1:13" ht="15">
      <c r="A299" s="95" t="s">
        <v>627</v>
      </c>
      <c r="B299" s="65" t="s">
        <v>628</v>
      </c>
      <c r="C299" s="13">
        <v>54797.8</v>
      </c>
      <c r="D299" s="15"/>
      <c r="E299" s="15"/>
      <c r="F299" s="13">
        <v>43368.326</v>
      </c>
      <c r="G299" s="15"/>
      <c r="H299" s="15"/>
      <c r="I299" s="15">
        <v>35780.53944</v>
      </c>
      <c r="J299" s="2">
        <f t="shared" si="39"/>
        <v>65.29557653774421</v>
      </c>
      <c r="K299" s="23">
        <f t="shared" si="40"/>
        <v>82.50385186645202</v>
      </c>
      <c r="L299" s="129">
        <f t="shared" si="42"/>
        <v>79.1424582738723</v>
      </c>
      <c r="M299" s="129"/>
    </row>
    <row r="300" spans="1:13" s="63" customFormat="1" ht="15">
      <c r="A300" s="97" t="s">
        <v>629</v>
      </c>
      <c r="B300" s="132" t="s">
        <v>70</v>
      </c>
      <c r="C300" s="12">
        <f>C301+C304+C302+C303</f>
        <v>97402.79999999999</v>
      </c>
      <c r="D300" s="12">
        <f aca="true" t="shared" si="43" ref="D300:I300">D301+D304+D302+D303</f>
        <v>0</v>
      </c>
      <c r="E300" s="12">
        <f t="shared" si="43"/>
        <v>0</v>
      </c>
      <c r="F300" s="12">
        <f>F301+F304+F302+F303</f>
        <v>80114.14499999999</v>
      </c>
      <c r="G300" s="12">
        <f t="shared" si="43"/>
        <v>0</v>
      </c>
      <c r="H300" s="12">
        <f t="shared" si="43"/>
        <v>0</v>
      </c>
      <c r="I300" s="12">
        <f t="shared" si="43"/>
        <v>36344.61811</v>
      </c>
      <c r="J300" s="3">
        <f>I300/C300*10000%</f>
        <v>37.31373031370762</v>
      </c>
      <c r="K300" s="59">
        <f t="shared" si="40"/>
        <v>45.36604379913186</v>
      </c>
      <c r="L300" s="129"/>
      <c r="M300" s="129"/>
    </row>
    <row r="301" spans="1:13" ht="15">
      <c r="A301" s="95" t="s">
        <v>428</v>
      </c>
      <c r="B301" s="131" t="s">
        <v>429</v>
      </c>
      <c r="C301" s="15">
        <v>10951.77</v>
      </c>
      <c r="D301" s="15"/>
      <c r="E301" s="15"/>
      <c r="F301" s="15">
        <v>10406.97</v>
      </c>
      <c r="G301" s="15"/>
      <c r="H301" s="15"/>
      <c r="I301" s="15">
        <v>9060.19</v>
      </c>
      <c r="J301" s="2">
        <f aca="true" t="shared" si="44" ref="J301:J308">I301/C301*10000%</f>
        <v>82.72808870164367</v>
      </c>
      <c r="K301" s="23">
        <f t="shared" si="40"/>
        <v>87.05886535658315</v>
      </c>
      <c r="L301" s="129">
        <f>F301*100/C301</f>
        <v>95.02546163770786</v>
      </c>
      <c r="M301" s="129"/>
    </row>
    <row r="302" spans="1:13" ht="15">
      <c r="A302" s="95" t="s">
        <v>348</v>
      </c>
      <c r="B302" s="131" t="s">
        <v>430</v>
      </c>
      <c r="C302" s="13">
        <v>13871.63</v>
      </c>
      <c r="D302" s="15"/>
      <c r="E302" s="15"/>
      <c r="F302" s="13">
        <v>8308.775</v>
      </c>
      <c r="G302" s="13"/>
      <c r="H302" s="13"/>
      <c r="I302" s="13">
        <v>2983.78385</v>
      </c>
      <c r="J302" s="2">
        <f t="shared" si="44"/>
        <v>21.50997287269052</v>
      </c>
      <c r="K302" s="23">
        <f t="shared" si="40"/>
        <v>35.91123661430235</v>
      </c>
      <c r="L302" s="129">
        <f>F302*100/C302</f>
        <v>59.897611167541235</v>
      </c>
      <c r="M302" s="129"/>
    </row>
    <row r="303" spans="1:13" ht="15">
      <c r="A303" s="95" t="s">
        <v>431</v>
      </c>
      <c r="B303" s="131" t="s">
        <v>432</v>
      </c>
      <c r="C303" s="13">
        <v>61991.6</v>
      </c>
      <c r="D303" s="15"/>
      <c r="E303" s="15"/>
      <c r="F303" s="13">
        <v>52828.6</v>
      </c>
      <c r="G303" s="13"/>
      <c r="H303" s="13"/>
      <c r="I303" s="13">
        <v>17015.78925</v>
      </c>
      <c r="J303" s="2">
        <f>I303/C303*10000%</f>
        <v>27.44854020544719</v>
      </c>
      <c r="K303" s="23">
        <f>I303/F303*10000%</f>
        <v>32.20942680669183</v>
      </c>
      <c r="L303" s="129">
        <f>F303*100/C303</f>
        <v>85.21896515011711</v>
      </c>
      <c r="M303" s="129"/>
    </row>
    <row r="304" spans="1:13" ht="15">
      <c r="A304" s="95" t="s">
        <v>448</v>
      </c>
      <c r="B304" s="131" t="s">
        <v>433</v>
      </c>
      <c r="C304" s="13">
        <v>10587.8</v>
      </c>
      <c r="D304" s="15"/>
      <c r="E304" s="15"/>
      <c r="F304" s="13">
        <v>8569.8</v>
      </c>
      <c r="G304" s="13"/>
      <c r="H304" s="13"/>
      <c r="I304" s="13">
        <v>7284.85501</v>
      </c>
      <c r="J304" s="2">
        <f t="shared" si="44"/>
        <v>68.80423704641191</v>
      </c>
      <c r="K304" s="23">
        <f t="shared" si="40"/>
        <v>85.00612628066</v>
      </c>
      <c r="L304" s="129">
        <f>F304*100/C304</f>
        <v>80.94032754679914</v>
      </c>
      <c r="M304" s="129"/>
    </row>
    <row r="305" spans="1:13" ht="15" hidden="1">
      <c r="A305" s="95"/>
      <c r="B305" s="65"/>
      <c r="C305" s="15"/>
      <c r="D305" s="15"/>
      <c r="E305" s="15"/>
      <c r="F305" s="15"/>
      <c r="G305" s="12"/>
      <c r="H305" s="12"/>
      <c r="I305" s="12"/>
      <c r="J305" s="2" t="e">
        <f t="shared" si="44"/>
        <v>#DIV/0!</v>
      </c>
      <c r="K305" s="23" t="e">
        <f>I305/F305*10000%</f>
        <v>#DIV/0!</v>
      </c>
      <c r="L305" s="129"/>
      <c r="M305" s="129"/>
    </row>
    <row r="306" spans="1:13" ht="15" hidden="1">
      <c r="A306" s="95"/>
      <c r="B306" s="65"/>
      <c r="C306" s="15"/>
      <c r="D306" s="15"/>
      <c r="E306" s="15"/>
      <c r="F306" s="15"/>
      <c r="G306" s="12"/>
      <c r="H306" s="12"/>
      <c r="I306" s="12"/>
      <c r="J306" s="2" t="e">
        <f t="shared" si="44"/>
        <v>#DIV/0!</v>
      </c>
      <c r="K306" s="23" t="e">
        <f>I306/F306*10000%</f>
        <v>#DIV/0!</v>
      </c>
      <c r="L306" s="129"/>
      <c r="M306" s="129"/>
    </row>
    <row r="307" spans="1:13" ht="15" hidden="1">
      <c r="A307" s="95"/>
      <c r="B307" s="65"/>
      <c r="C307" s="15"/>
      <c r="D307" s="15"/>
      <c r="E307" s="15"/>
      <c r="F307" s="15"/>
      <c r="G307" s="12"/>
      <c r="H307" s="12"/>
      <c r="I307" s="12"/>
      <c r="J307" s="2" t="e">
        <f t="shared" si="44"/>
        <v>#DIV/0!</v>
      </c>
      <c r="K307" s="23" t="e">
        <f>I307/F307*10000%</f>
        <v>#DIV/0!</v>
      </c>
      <c r="L307" s="129"/>
      <c r="M307" s="129"/>
    </row>
    <row r="308" spans="1:13" ht="15" hidden="1">
      <c r="A308" s="95"/>
      <c r="B308" s="65"/>
      <c r="C308" s="15"/>
      <c r="D308" s="15"/>
      <c r="E308" s="15"/>
      <c r="F308" s="15"/>
      <c r="G308" s="12"/>
      <c r="H308" s="12"/>
      <c r="I308" s="15"/>
      <c r="J308" s="2" t="e">
        <f t="shared" si="44"/>
        <v>#DIV/0!</v>
      </c>
      <c r="K308" s="23" t="e">
        <f>I308/F308*10000%</f>
        <v>#DIV/0!</v>
      </c>
      <c r="L308" s="129"/>
      <c r="M308" s="129"/>
    </row>
    <row r="309" spans="1:13" ht="15" hidden="1">
      <c r="A309" s="95"/>
      <c r="B309" s="65"/>
      <c r="C309" s="15"/>
      <c r="D309" s="15"/>
      <c r="E309" s="15"/>
      <c r="F309" s="15"/>
      <c r="G309" s="12"/>
      <c r="H309" s="12"/>
      <c r="I309" s="12"/>
      <c r="J309" s="2" t="e">
        <f t="shared" si="39"/>
        <v>#DIV/0!</v>
      </c>
      <c r="K309" s="23" t="e">
        <f t="shared" si="40"/>
        <v>#DIV/0!</v>
      </c>
      <c r="L309" s="129"/>
      <c r="M309" s="129"/>
    </row>
    <row r="310" spans="1:13" ht="15" hidden="1">
      <c r="A310" s="95"/>
      <c r="B310" s="65"/>
      <c r="C310" s="15"/>
      <c r="D310" s="15"/>
      <c r="E310" s="15"/>
      <c r="F310" s="15"/>
      <c r="G310" s="12"/>
      <c r="H310" s="12"/>
      <c r="I310" s="12"/>
      <c r="J310" s="2" t="e">
        <f t="shared" si="39"/>
        <v>#DIV/0!</v>
      </c>
      <c r="K310" s="23" t="e">
        <f t="shared" si="40"/>
        <v>#DIV/0!</v>
      </c>
      <c r="L310" s="129"/>
      <c r="M310" s="129"/>
    </row>
    <row r="311" spans="1:13" ht="15" hidden="1">
      <c r="A311" s="95"/>
      <c r="B311" s="65"/>
      <c r="C311" s="15"/>
      <c r="D311" s="15"/>
      <c r="E311" s="15"/>
      <c r="F311" s="15"/>
      <c r="G311" s="12"/>
      <c r="H311" s="12"/>
      <c r="I311" s="12"/>
      <c r="J311" s="2" t="e">
        <f t="shared" si="39"/>
        <v>#DIV/0!</v>
      </c>
      <c r="K311" s="23" t="e">
        <f t="shared" si="40"/>
        <v>#DIV/0!</v>
      </c>
      <c r="L311" s="129"/>
      <c r="M311" s="129"/>
    </row>
    <row r="312" spans="1:13" s="63" customFormat="1" ht="15">
      <c r="A312" s="97" t="s">
        <v>434</v>
      </c>
      <c r="B312" s="132" t="s">
        <v>320</v>
      </c>
      <c r="C312" s="12">
        <f aca="true" t="shared" si="45" ref="C312:I312">C313+C316+C314+C315</f>
        <v>344870</v>
      </c>
      <c r="D312" s="12">
        <f t="shared" si="45"/>
        <v>0</v>
      </c>
      <c r="E312" s="12">
        <f t="shared" si="45"/>
        <v>0</v>
      </c>
      <c r="F312" s="12">
        <f>F313+F316+F314+F315</f>
        <v>293870</v>
      </c>
      <c r="G312" s="12">
        <f t="shared" si="45"/>
        <v>0</v>
      </c>
      <c r="H312" s="12">
        <f t="shared" si="45"/>
        <v>0</v>
      </c>
      <c r="I312" s="12">
        <f t="shared" si="45"/>
        <v>228917.28621</v>
      </c>
      <c r="J312" s="3">
        <f>I312/C312*10000%</f>
        <v>66.37784852553136</v>
      </c>
      <c r="K312" s="59">
        <f>I312/F312*10000%</f>
        <v>77.89746697859597</v>
      </c>
      <c r="L312" s="129"/>
      <c r="M312" s="129"/>
    </row>
    <row r="313" spans="1:13" ht="15">
      <c r="A313" s="95" t="s">
        <v>435</v>
      </c>
      <c r="B313" s="131" t="s">
        <v>436</v>
      </c>
      <c r="C313" s="15">
        <v>344870</v>
      </c>
      <c r="D313" s="15"/>
      <c r="E313" s="15"/>
      <c r="F313" s="15">
        <v>293870</v>
      </c>
      <c r="G313" s="15"/>
      <c r="H313" s="15"/>
      <c r="I313" s="15">
        <v>228917.28621</v>
      </c>
      <c r="J313" s="2">
        <f>I313/C313*10000%</f>
        <v>66.37784852553136</v>
      </c>
      <c r="K313" s="23">
        <f>I313/F313*10000%</f>
        <v>77.89746697859597</v>
      </c>
      <c r="L313" s="129">
        <f>F313*100/C313</f>
        <v>85.2118189462696</v>
      </c>
      <c r="M313" s="129"/>
    </row>
    <row r="314" spans="1:13" ht="15" hidden="1">
      <c r="A314" s="95"/>
      <c r="B314" s="131"/>
      <c r="C314" s="13"/>
      <c r="D314" s="15"/>
      <c r="E314" s="15"/>
      <c r="F314" s="13"/>
      <c r="G314" s="13"/>
      <c r="H314" s="13"/>
      <c r="I314" s="13"/>
      <c r="J314" s="2"/>
      <c r="K314" s="23"/>
      <c r="L314" s="129"/>
      <c r="M314" s="129"/>
    </row>
    <row r="315" spans="1:13" ht="15" hidden="1">
      <c r="A315" s="95"/>
      <c r="B315" s="131"/>
      <c r="C315" s="13"/>
      <c r="D315" s="15"/>
      <c r="E315" s="15"/>
      <c r="F315" s="13"/>
      <c r="G315" s="13"/>
      <c r="H315" s="13"/>
      <c r="I315" s="13"/>
      <c r="J315" s="2"/>
      <c r="K315" s="23"/>
      <c r="L315" s="129"/>
      <c r="M315" s="129"/>
    </row>
    <row r="316" spans="1:13" ht="15" hidden="1">
      <c r="A316" s="95"/>
      <c r="B316" s="131"/>
      <c r="C316" s="13"/>
      <c r="D316" s="15"/>
      <c r="E316" s="15"/>
      <c r="F316" s="13"/>
      <c r="G316" s="13"/>
      <c r="H316" s="13"/>
      <c r="I316" s="13"/>
      <c r="J316" s="2"/>
      <c r="K316" s="23"/>
      <c r="L316" s="129"/>
      <c r="M316" s="129"/>
    </row>
    <row r="317" spans="1:13" ht="15">
      <c r="A317" s="97" t="s">
        <v>173</v>
      </c>
      <c r="B317" s="133" t="s">
        <v>312</v>
      </c>
      <c r="C317" s="12">
        <f aca="true" t="shared" si="46" ref="C317:I317">C211+C231+C246+C258+C268+C278+C285+C293+C300+C312</f>
        <v>11873771.286460001</v>
      </c>
      <c r="D317" s="12">
        <f t="shared" si="46"/>
        <v>0</v>
      </c>
      <c r="E317" s="12">
        <f t="shared" si="46"/>
        <v>0</v>
      </c>
      <c r="F317" s="12">
        <f>F211+F231+F246+F258+F268+F278+F285+F293+F300+F312</f>
        <v>8490343.76309</v>
      </c>
      <c r="G317" s="12">
        <f t="shared" si="46"/>
        <v>0</v>
      </c>
      <c r="H317" s="12">
        <f t="shared" si="46"/>
        <v>0</v>
      </c>
      <c r="I317" s="12">
        <f t="shared" si="46"/>
        <v>6568536.207529999</v>
      </c>
      <c r="J317" s="3">
        <f t="shared" si="39"/>
        <v>55.31971308071504</v>
      </c>
      <c r="K317" s="24">
        <f t="shared" si="40"/>
        <v>77.36478511135604</v>
      </c>
      <c r="L317" s="129"/>
      <c r="M317" s="129"/>
    </row>
    <row r="318" spans="1:12" ht="15">
      <c r="A318" s="134" t="s">
        <v>174</v>
      </c>
      <c r="B318" s="135" t="s">
        <v>479</v>
      </c>
      <c r="C318" s="15"/>
      <c r="D318" s="15"/>
      <c r="E318" s="15"/>
      <c r="F318" s="15"/>
      <c r="G318" s="15"/>
      <c r="H318" s="15"/>
      <c r="I318" s="15"/>
      <c r="J318" s="2"/>
      <c r="K318" s="23"/>
      <c r="L318" s="129"/>
    </row>
    <row r="319" spans="1:12" ht="15">
      <c r="A319" s="136" t="s">
        <v>175</v>
      </c>
      <c r="B319" s="133" t="s">
        <v>313</v>
      </c>
      <c r="C319" s="12">
        <f>C317</f>
        <v>11873771.286460001</v>
      </c>
      <c r="D319" s="12"/>
      <c r="E319" s="12"/>
      <c r="F319" s="12">
        <f>F317</f>
        <v>8490343.76309</v>
      </c>
      <c r="G319" s="12"/>
      <c r="H319" s="12"/>
      <c r="I319" s="12">
        <f>I317</f>
        <v>6568536.207529999</v>
      </c>
      <c r="J319" s="3">
        <f t="shared" si="39"/>
        <v>55.31971308071504</v>
      </c>
      <c r="K319" s="24">
        <f t="shared" si="40"/>
        <v>77.36478511135604</v>
      </c>
      <c r="L319" s="129"/>
    </row>
    <row r="320" spans="1:11" ht="25.5">
      <c r="A320" s="98" t="s">
        <v>311</v>
      </c>
      <c r="B320" s="99" t="s">
        <v>379</v>
      </c>
      <c r="C320" s="12">
        <f>C209-C319</f>
        <v>-787962.1000000015</v>
      </c>
      <c r="D320" s="12"/>
      <c r="E320" s="12"/>
      <c r="F320" s="19">
        <f>F209-F319</f>
        <v>-635418.6039999975</v>
      </c>
      <c r="G320" s="12"/>
      <c r="H320" s="12"/>
      <c r="I320" s="12">
        <f>I209-I319</f>
        <v>-12901.096059999429</v>
      </c>
      <c r="J320" s="8"/>
      <c r="K320" s="67"/>
    </row>
    <row r="321" spans="1:11" ht="15">
      <c r="A321" s="100"/>
      <c r="B321" s="101" t="s">
        <v>76</v>
      </c>
      <c r="C321" s="102"/>
      <c r="D321" s="103"/>
      <c r="E321" s="103"/>
      <c r="F321" s="14"/>
      <c r="G321" s="14"/>
      <c r="H321" s="14"/>
      <c r="I321" s="14"/>
      <c r="J321" s="20"/>
      <c r="K321" s="104"/>
    </row>
    <row r="322" spans="1:11" ht="45" customHeight="1">
      <c r="A322" s="105"/>
      <c r="B322" s="106" t="s">
        <v>388</v>
      </c>
      <c r="C322" s="107">
        <f>C323+C336+C343+C329</f>
        <v>787962.1000000003</v>
      </c>
      <c r="D322" s="107">
        <f>D323+D336+D343+D329</f>
        <v>-11765060.0723</v>
      </c>
      <c r="E322" s="107">
        <f>E323+E336+E343+E329</f>
        <v>-11765060.0723</v>
      </c>
      <c r="F322" s="107">
        <f>F323+F336+F343+F329</f>
        <v>635418.6040000003</v>
      </c>
      <c r="G322" s="107"/>
      <c r="H322" s="107"/>
      <c r="I322" s="107">
        <f>I323+I336+I343+I329</f>
        <v>12901.096059999843</v>
      </c>
      <c r="J322" s="21"/>
      <c r="K322" s="108"/>
    </row>
    <row r="323" spans="1:11" ht="15.75" customHeight="1">
      <c r="A323" s="97" t="s">
        <v>343</v>
      </c>
      <c r="B323" s="62" t="s">
        <v>196</v>
      </c>
      <c r="C323" s="12">
        <f>C324+C326</f>
        <v>461198.93999999994</v>
      </c>
      <c r="D323" s="109"/>
      <c r="E323" s="109"/>
      <c r="F323" s="12">
        <f>F324+F326</f>
        <v>309000</v>
      </c>
      <c r="G323" s="96"/>
      <c r="H323" s="96"/>
      <c r="I323" s="12">
        <f>I324+I326</f>
        <v>0</v>
      </c>
      <c r="J323" s="9"/>
      <c r="K323" s="110"/>
    </row>
    <row r="324" spans="1:11" ht="25.5">
      <c r="A324" s="95" t="s">
        <v>558</v>
      </c>
      <c r="B324" s="80" t="s">
        <v>40</v>
      </c>
      <c r="C324" s="13">
        <f aca="true" t="shared" si="47" ref="C324:I324">C325</f>
        <v>1551198.94</v>
      </c>
      <c r="D324" s="13">
        <f t="shared" si="47"/>
        <v>1030000</v>
      </c>
      <c r="E324" s="13">
        <f t="shared" si="47"/>
        <v>1030000</v>
      </c>
      <c r="F324" s="13">
        <f t="shared" si="47"/>
        <v>1139000</v>
      </c>
      <c r="G324" s="13">
        <f t="shared" si="47"/>
        <v>0</v>
      </c>
      <c r="H324" s="13">
        <f t="shared" si="47"/>
        <v>0</v>
      </c>
      <c r="I324" s="13">
        <f t="shared" si="47"/>
        <v>600000</v>
      </c>
      <c r="J324" s="8"/>
      <c r="K324" s="111"/>
    </row>
    <row r="325" spans="1:11" ht="26.25" customHeight="1">
      <c r="A325" s="95" t="s">
        <v>464</v>
      </c>
      <c r="B325" s="65" t="s">
        <v>44</v>
      </c>
      <c r="C325" s="15">
        <v>1551198.94</v>
      </c>
      <c r="D325" s="15">
        <v>1030000</v>
      </c>
      <c r="E325" s="15">
        <v>1030000</v>
      </c>
      <c r="F325" s="15">
        <v>1139000</v>
      </c>
      <c r="G325" s="12"/>
      <c r="H325" s="12"/>
      <c r="I325" s="13">
        <v>600000</v>
      </c>
      <c r="J325" s="8"/>
      <c r="K325" s="111"/>
    </row>
    <row r="326" spans="1:11" ht="25.5">
      <c r="A326" s="95" t="s">
        <v>559</v>
      </c>
      <c r="B326" s="80" t="s">
        <v>45</v>
      </c>
      <c r="C326" s="13">
        <f>C328</f>
        <v>-1090000</v>
      </c>
      <c r="D326" s="13"/>
      <c r="E326" s="13"/>
      <c r="F326" s="13">
        <f>F328</f>
        <v>-830000</v>
      </c>
      <c r="G326" s="13">
        <f>G328</f>
        <v>0</v>
      </c>
      <c r="H326" s="13">
        <f>H328</f>
        <v>0</v>
      </c>
      <c r="I326" s="13">
        <f>I328</f>
        <v>-600000</v>
      </c>
      <c r="J326" s="8"/>
      <c r="K326" s="111"/>
    </row>
    <row r="327" spans="1:11" ht="25.5" hidden="1">
      <c r="A327" s="95" t="s">
        <v>323</v>
      </c>
      <c r="B327" s="65" t="s">
        <v>326</v>
      </c>
      <c r="C327" s="13">
        <f>C328</f>
        <v>-1090000</v>
      </c>
      <c r="D327" s="15"/>
      <c r="E327" s="15"/>
      <c r="F327" s="13">
        <f>F328</f>
        <v>-830000</v>
      </c>
      <c r="G327" s="96"/>
      <c r="H327" s="96"/>
      <c r="I327" s="15">
        <f>I328</f>
        <v>-600000</v>
      </c>
      <c r="J327" s="8"/>
      <c r="K327" s="111"/>
    </row>
    <row r="328" spans="1:11" ht="25.5">
      <c r="A328" s="95" t="s">
        <v>465</v>
      </c>
      <c r="B328" s="65" t="s">
        <v>46</v>
      </c>
      <c r="C328" s="15">
        <v>-1090000</v>
      </c>
      <c r="D328" s="15">
        <v>-550000</v>
      </c>
      <c r="E328" s="15">
        <v>-550000</v>
      </c>
      <c r="F328" s="15">
        <v>-830000</v>
      </c>
      <c r="G328" s="96"/>
      <c r="H328" s="96"/>
      <c r="I328" s="15">
        <v>-600000</v>
      </c>
      <c r="J328" s="8"/>
      <c r="K328" s="111"/>
    </row>
    <row r="329" spans="1:11" s="63" customFormat="1" ht="25.5">
      <c r="A329" s="112" t="s">
        <v>145</v>
      </c>
      <c r="B329" s="83" t="s">
        <v>146</v>
      </c>
      <c r="C329" s="16">
        <f>C330+C333</f>
        <v>-46198.94</v>
      </c>
      <c r="D329" s="16">
        <f>D330+D333</f>
        <v>434689.4</v>
      </c>
      <c r="E329" s="16">
        <f>E330+E333</f>
        <v>434689.4</v>
      </c>
      <c r="F329" s="16">
        <f>F330+F333</f>
        <v>-46198.94</v>
      </c>
      <c r="G329" s="113"/>
      <c r="H329" s="113"/>
      <c r="I329" s="16">
        <f>I330+I333</f>
        <v>-46198.93581000005</v>
      </c>
      <c r="J329" s="82"/>
      <c r="K329" s="114"/>
    </row>
    <row r="330" spans="1:11" ht="25.5">
      <c r="A330" s="95" t="s">
        <v>455</v>
      </c>
      <c r="B330" s="80" t="s">
        <v>147</v>
      </c>
      <c r="C330" s="15">
        <f>C331+C332</f>
        <v>400000</v>
      </c>
      <c r="D330" s="15">
        <f>D331+D332</f>
        <v>600000</v>
      </c>
      <c r="E330" s="15">
        <f>E331+E332</f>
        <v>600000</v>
      </c>
      <c r="F330" s="15">
        <f>F331+F332</f>
        <v>400000</v>
      </c>
      <c r="G330" s="96"/>
      <c r="H330" s="96"/>
      <c r="I330" s="15">
        <f>I331+I332</f>
        <v>600000</v>
      </c>
      <c r="J330" s="8"/>
      <c r="K330" s="111"/>
    </row>
    <row r="331" spans="1:11" ht="25.5">
      <c r="A331" s="95" t="s">
        <v>650</v>
      </c>
      <c r="B331" s="80" t="s">
        <v>149</v>
      </c>
      <c r="C331" s="15">
        <v>400000</v>
      </c>
      <c r="D331" s="15">
        <v>400000</v>
      </c>
      <c r="E331" s="15">
        <v>400000</v>
      </c>
      <c r="F331" s="15">
        <v>400000</v>
      </c>
      <c r="G331" s="96"/>
      <c r="H331" s="96"/>
      <c r="I331" s="15">
        <v>600000</v>
      </c>
      <c r="J331" s="8"/>
      <c r="K331" s="111"/>
    </row>
    <row r="332" spans="1:11" ht="25.5">
      <c r="A332" s="95" t="s">
        <v>579</v>
      </c>
      <c r="B332" s="80" t="s">
        <v>149</v>
      </c>
      <c r="C332" s="15">
        <v>0</v>
      </c>
      <c r="D332" s="15">
        <v>200000</v>
      </c>
      <c r="E332" s="15">
        <v>200000</v>
      </c>
      <c r="F332" s="15">
        <v>0</v>
      </c>
      <c r="G332" s="96"/>
      <c r="H332" s="96"/>
      <c r="I332" s="15">
        <v>0</v>
      </c>
      <c r="J332" s="8"/>
      <c r="K332" s="111"/>
    </row>
    <row r="333" spans="1:11" ht="25.5">
      <c r="A333" s="95" t="s">
        <v>456</v>
      </c>
      <c r="B333" s="80" t="s">
        <v>150</v>
      </c>
      <c r="C333" s="15">
        <f>C334+C335</f>
        <v>-446198.94</v>
      </c>
      <c r="D333" s="15">
        <f>D334+D335</f>
        <v>-165310.6</v>
      </c>
      <c r="E333" s="15">
        <f>E334+E335</f>
        <v>-165310.6</v>
      </c>
      <c r="F333" s="15">
        <f>F334+F335</f>
        <v>-446198.94</v>
      </c>
      <c r="G333" s="96"/>
      <c r="H333" s="96"/>
      <c r="I333" s="15">
        <f>SUM(I334:I335)</f>
        <v>-646198.93581</v>
      </c>
      <c r="J333" s="8"/>
      <c r="K333" s="111"/>
    </row>
    <row r="334" spans="1:11" ht="25.5">
      <c r="A334" s="95" t="s">
        <v>652</v>
      </c>
      <c r="B334" s="80" t="s">
        <v>151</v>
      </c>
      <c r="C334" s="15">
        <v>-400000</v>
      </c>
      <c r="D334" s="15"/>
      <c r="E334" s="15"/>
      <c r="F334" s="15">
        <v>-400000</v>
      </c>
      <c r="G334" s="96"/>
      <c r="H334" s="96"/>
      <c r="I334" s="15">
        <v>-600000</v>
      </c>
      <c r="J334" s="8"/>
      <c r="K334" s="111"/>
    </row>
    <row r="335" spans="1:11" ht="25.5">
      <c r="A335" s="95" t="s">
        <v>651</v>
      </c>
      <c r="B335" s="80" t="s">
        <v>151</v>
      </c>
      <c r="C335" s="15">
        <v>-46198.94</v>
      </c>
      <c r="D335" s="15">
        <v>-165310.6</v>
      </c>
      <c r="E335" s="15">
        <v>-165310.6</v>
      </c>
      <c r="F335" s="15">
        <v>-46198.94</v>
      </c>
      <c r="G335" s="96"/>
      <c r="H335" s="96"/>
      <c r="I335" s="15">
        <v>-46198.93581</v>
      </c>
      <c r="J335" s="8"/>
      <c r="K335" s="111"/>
    </row>
    <row r="336" spans="1:11" ht="13.5" customHeight="1">
      <c r="A336" s="97" t="s">
        <v>47</v>
      </c>
      <c r="B336" s="62" t="s">
        <v>48</v>
      </c>
      <c r="C336" s="12">
        <f>SUM(C337+C340)</f>
        <v>371928.4000000004</v>
      </c>
      <c r="D336" s="12">
        <f>SUM(D337+D340)</f>
        <v>-12199749.4723</v>
      </c>
      <c r="E336" s="12">
        <f>SUM(E337+E340)</f>
        <v>-12199749.4723</v>
      </c>
      <c r="F336" s="12">
        <f>SUM(F337+F340)</f>
        <v>371928.4000000004</v>
      </c>
      <c r="G336" s="12"/>
      <c r="H336" s="12"/>
      <c r="I336" s="12">
        <f>I337+I340</f>
        <v>58497.0308699999</v>
      </c>
      <c r="J336" s="9"/>
      <c r="K336" s="110"/>
    </row>
    <row r="337" spans="1:11" ht="25.5">
      <c r="A337" s="95" t="s">
        <v>560</v>
      </c>
      <c r="B337" s="80" t="s">
        <v>328</v>
      </c>
      <c r="C337" s="13">
        <f aca="true" t="shared" si="48" ref="C337:I337">C339</f>
        <v>-13038041.82646</v>
      </c>
      <c r="D337" s="13">
        <f t="shared" si="48"/>
        <v>-12199749.4723</v>
      </c>
      <c r="E337" s="13">
        <f t="shared" si="48"/>
        <v>-12199749.4723</v>
      </c>
      <c r="F337" s="13">
        <f t="shared" si="48"/>
        <v>-6325005.47896</v>
      </c>
      <c r="G337" s="13">
        <f t="shared" si="48"/>
        <v>0</v>
      </c>
      <c r="H337" s="13">
        <f t="shared" si="48"/>
        <v>0</v>
      </c>
      <c r="I337" s="13">
        <f t="shared" si="48"/>
        <v>-7756238.11247</v>
      </c>
      <c r="J337" s="9"/>
      <c r="K337" s="110"/>
    </row>
    <row r="338" spans="1:11" ht="15" hidden="1">
      <c r="A338" s="95" t="s">
        <v>446</v>
      </c>
      <c r="B338" s="80" t="s">
        <v>447</v>
      </c>
      <c r="C338" s="15">
        <v>-25000</v>
      </c>
      <c r="D338" s="12"/>
      <c r="E338" s="12"/>
      <c r="F338" s="15">
        <v>-25000</v>
      </c>
      <c r="G338" s="12"/>
      <c r="H338" s="12"/>
      <c r="I338" s="15">
        <v>0</v>
      </c>
      <c r="J338" s="9"/>
      <c r="K338" s="110"/>
    </row>
    <row r="339" spans="1:11" ht="25.5">
      <c r="A339" s="95" t="s">
        <v>561</v>
      </c>
      <c r="B339" s="65" t="s">
        <v>327</v>
      </c>
      <c r="C339" s="15">
        <v>-13038041.82646</v>
      </c>
      <c r="D339" s="15">
        <v>-12199749.4723</v>
      </c>
      <c r="E339" s="15">
        <v>-12199749.4723</v>
      </c>
      <c r="F339" s="15">
        <v>-6325005.47896</v>
      </c>
      <c r="G339" s="12"/>
      <c r="H339" s="12"/>
      <c r="I339" s="15">
        <v>-7756238.11247</v>
      </c>
      <c r="J339" s="9"/>
      <c r="K339" s="110"/>
    </row>
    <row r="340" spans="1:11" ht="25.5">
      <c r="A340" s="95" t="s">
        <v>562</v>
      </c>
      <c r="B340" s="80" t="s">
        <v>49</v>
      </c>
      <c r="C340" s="13">
        <f aca="true" t="shared" si="49" ref="C340:I340">C341</f>
        <v>13409970.22646</v>
      </c>
      <c r="D340" s="13">
        <f>D341</f>
        <v>0</v>
      </c>
      <c r="E340" s="13">
        <f>E341</f>
        <v>0</v>
      </c>
      <c r="F340" s="13">
        <f>F341</f>
        <v>6696933.87896</v>
      </c>
      <c r="G340" s="13">
        <f t="shared" si="49"/>
        <v>0</v>
      </c>
      <c r="H340" s="13">
        <f t="shared" si="49"/>
        <v>0</v>
      </c>
      <c r="I340" s="13">
        <f t="shared" si="49"/>
        <v>7814735.14334</v>
      </c>
      <c r="J340" s="9"/>
      <c r="K340" s="110"/>
    </row>
    <row r="341" spans="1:11" ht="14.25" customHeight="1" hidden="1">
      <c r="A341" s="95" t="s">
        <v>50</v>
      </c>
      <c r="B341" s="65" t="s">
        <v>383</v>
      </c>
      <c r="C341" s="15">
        <f>C342</f>
        <v>13409970.22646</v>
      </c>
      <c r="D341" s="15"/>
      <c r="E341" s="15"/>
      <c r="F341" s="15">
        <f>F342</f>
        <v>6696933.87896</v>
      </c>
      <c r="G341" s="15"/>
      <c r="H341" s="15"/>
      <c r="I341" s="15">
        <f>I342</f>
        <v>7814735.14334</v>
      </c>
      <c r="J341" s="8"/>
      <c r="K341" s="111"/>
    </row>
    <row r="342" spans="1:11" ht="25.5">
      <c r="A342" s="95" t="s">
        <v>563</v>
      </c>
      <c r="B342" s="65" t="s">
        <v>51</v>
      </c>
      <c r="C342" s="15">
        <v>13409970.22646</v>
      </c>
      <c r="D342" s="15">
        <v>12240465.7723</v>
      </c>
      <c r="E342" s="15">
        <v>12240465.7723</v>
      </c>
      <c r="F342" s="15">
        <v>6696933.87896</v>
      </c>
      <c r="G342" s="15"/>
      <c r="H342" s="15"/>
      <c r="I342" s="15">
        <v>7814735.14334</v>
      </c>
      <c r="J342" s="8"/>
      <c r="K342" s="111"/>
    </row>
    <row r="343" spans="1:11" ht="15" customHeight="1">
      <c r="A343" s="97" t="s">
        <v>52</v>
      </c>
      <c r="B343" s="62" t="s">
        <v>330</v>
      </c>
      <c r="C343" s="12">
        <f>C344+C346</f>
        <v>1033.7</v>
      </c>
      <c r="D343" s="15"/>
      <c r="E343" s="15"/>
      <c r="F343" s="12">
        <f>F344+F346</f>
        <v>689.144</v>
      </c>
      <c r="G343" s="15"/>
      <c r="H343" s="15"/>
      <c r="I343" s="12">
        <f>I344+I346</f>
        <v>603.001</v>
      </c>
      <c r="J343" s="8"/>
      <c r="K343" s="111"/>
    </row>
    <row r="344" spans="1:11" ht="25.5">
      <c r="A344" s="95" t="s">
        <v>564</v>
      </c>
      <c r="B344" s="80" t="s">
        <v>386</v>
      </c>
      <c r="C344" s="13">
        <v>0</v>
      </c>
      <c r="D344" s="13">
        <f aca="true" t="shared" si="50" ref="D344:I344">SUM(D345)</f>
        <v>26000</v>
      </c>
      <c r="E344" s="13">
        <f t="shared" si="50"/>
        <v>26000</v>
      </c>
      <c r="F344" s="13">
        <f t="shared" si="50"/>
        <v>0</v>
      </c>
      <c r="G344" s="13">
        <f t="shared" si="50"/>
        <v>0</v>
      </c>
      <c r="H344" s="13">
        <f t="shared" si="50"/>
        <v>0</v>
      </c>
      <c r="I344" s="13">
        <f t="shared" si="50"/>
        <v>0</v>
      </c>
      <c r="J344" s="9"/>
      <c r="K344" s="110"/>
    </row>
    <row r="345" spans="1:11" ht="27.75" customHeight="1">
      <c r="A345" s="95" t="s">
        <v>565</v>
      </c>
      <c r="B345" s="65" t="s">
        <v>53</v>
      </c>
      <c r="C345" s="15">
        <v>0</v>
      </c>
      <c r="D345" s="15">
        <v>26000</v>
      </c>
      <c r="E345" s="15">
        <v>26000</v>
      </c>
      <c r="F345" s="15">
        <v>0</v>
      </c>
      <c r="G345" s="15"/>
      <c r="H345" s="15"/>
      <c r="I345" s="15">
        <v>0</v>
      </c>
      <c r="J345" s="8"/>
      <c r="K345" s="111"/>
    </row>
    <row r="346" spans="1:11" ht="25.5">
      <c r="A346" s="115" t="s">
        <v>566</v>
      </c>
      <c r="B346" s="80" t="s">
        <v>54</v>
      </c>
      <c r="C346" s="13">
        <f>C349</f>
        <v>1033.7</v>
      </c>
      <c r="D346" s="13">
        <f aca="true" t="shared" si="51" ref="D346:I346">D349</f>
        <v>1033.7</v>
      </c>
      <c r="E346" s="13">
        <f t="shared" si="51"/>
        <v>1033.7</v>
      </c>
      <c r="F346" s="13">
        <f t="shared" si="51"/>
        <v>689.144</v>
      </c>
      <c r="G346" s="13">
        <f>G349</f>
        <v>0</v>
      </c>
      <c r="H346" s="13">
        <f t="shared" si="51"/>
        <v>0</v>
      </c>
      <c r="I346" s="13">
        <f t="shared" si="51"/>
        <v>603.001</v>
      </c>
      <c r="J346" s="9"/>
      <c r="K346" s="110"/>
    </row>
    <row r="347" spans="1:11" ht="25.5" hidden="1">
      <c r="A347" s="95" t="s">
        <v>329</v>
      </c>
      <c r="B347" s="65" t="s">
        <v>57</v>
      </c>
      <c r="C347" s="15">
        <f>C348</f>
        <v>0</v>
      </c>
      <c r="D347" s="12"/>
      <c r="E347" s="12"/>
      <c r="F347" s="15">
        <f>F348</f>
        <v>0</v>
      </c>
      <c r="G347" s="12"/>
      <c r="H347" s="12"/>
      <c r="I347" s="15">
        <f>I348</f>
        <v>0</v>
      </c>
      <c r="J347" s="9"/>
      <c r="K347" s="110"/>
    </row>
    <row r="348" spans="1:11" ht="25.5" hidden="1">
      <c r="A348" s="95" t="s">
        <v>58</v>
      </c>
      <c r="B348" s="65" t="s">
        <v>59</v>
      </c>
      <c r="C348" s="15">
        <v>0</v>
      </c>
      <c r="D348" s="15"/>
      <c r="E348" s="15"/>
      <c r="F348" s="15">
        <v>0</v>
      </c>
      <c r="G348" s="15"/>
      <c r="H348" s="15"/>
      <c r="I348" s="15">
        <v>0</v>
      </c>
      <c r="J348" s="8"/>
      <c r="K348" s="67"/>
    </row>
    <row r="349" spans="1:11" ht="26.25" thickBot="1">
      <c r="A349" s="95" t="s">
        <v>567</v>
      </c>
      <c r="B349" s="65" t="s">
        <v>56</v>
      </c>
      <c r="C349" s="15">
        <v>1033.7</v>
      </c>
      <c r="D349" s="15">
        <v>1033.7</v>
      </c>
      <c r="E349" s="15">
        <v>1033.7</v>
      </c>
      <c r="F349" s="15">
        <v>689.144</v>
      </c>
      <c r="G349" s="15"/>
      <c r="H349" s="15"/>
      <c r="I349" s="15">
        <v>603.001</v>
      </c>
      <c r="J349" s="8"/>
      <c r="K349" s="111"/>
    </row>
    <row r="350" spans="1:11" ht="20.25" customHeight="1">
      <c r="A350" s="144"/>
      <c r="B350" s="144"/>
      <c r="C350" s="144"/>
      <c r="D350" s="144"/>
      <c r="E350" s="144"/>
      <c r="F350" s="144"/>
      <c r="G350" s="144"/>
      <c r="H350" s="144"/>
      <c r="I350" s="144"/>
      <c r="J350" s="144"/>
      <c r="K350" s="116"/>
    </row>
    <row r="351" spans="1:11" ht="13.5" customHeight="1" hidden="1">
      <c r="A351" s="11"/>
      <c r="B351" s="11"/>
      <c r="C351" s="11"/>
      <c r="D351" s="11"/>
      <c r="E351" s="11"/>
      <c r="F351" s="11"/>
      <c r="G351" s="11"/>
      <c r="H351" s="11"/>
      <c r="I351" s="11"/>
      <c r="J351" s="117"/>
      <c r="K351" s="118"/>
    </row>
    <row r="352" spans="1:10" ht="15" customHeight="1">
      <c r="A352" s="144" t="s">
        <v>142</v>
      </c>
      <c r="B352" s="144"/>
      <c r="C352" s="11"/>
      <c r="D352" s="119"/>
      <c r="E352" s="119"/>
      <c r="F352" s="11"/>
      <c r="G352" s="11" t="s">
        <v>155</v>
      </c>
      <c r="H352" s="11"/>
      <c r="I352" s="139" t="s">
        <v>143</v>
      </c>
      <c r="J352" s="140"/>
    </row>
    <row r="353" spans="1:10" ht="15">
      <c r="A353" s="11"/>
      <c r="B353" s="167"/>
      <c r="C353" s="167"/>
      <c r="D353" s="119"/>
      <c r="E353" s="119"/>
      <c r="F353" s="11"/>
      <c r="G353" s="120"/>
      <c r="H353" s="11"/>
      <c r="I353" s="11"/>
      <c r="J353" s="33"/>
    </row>
    <row r="354" spans="1:10" ht="21.75" customHeight="1">
      <c r="A354" s="161"/>
      <c r="B354" s="161"/>
      <c r="C354" s="161"/>
      <c r="D354" s="119"/>
      <c r="E354" s="119"/>
      <c r="F354" s="11"/>
      <c r="G354" s="11"/>
      <c r="H354" s="11"/>
      <c r="I354" s="11"/>
      <c r="J354" s="33"/>
    </row>
    <row r="355" spans="1:10" ht="11.25" customHeight="1">
      <c r="A355" s="11" t="s">
        <v>241</v>
      </c>
      <c r="B355" s="160"/>
      <c r="C355" s="160"/>
      <c r="D355" s="119"/>
      <c r="E355" s="119"/>
      <c r="F355" s="11"/>
      <c r="G355" s="11"/>
      <c r="H355" s="11"/>
      <c r="I355" s="11"/>
      <c r="J355" s="33"/>
    </row>
    <row r="356" spans="1:10" ht="12.75" customHeight="1">
      <c r="A356" s="161"/>
      <c r="B356" s="161"/>
      <c r="C356" s="161"/>
      <c r="D356" s="121"/>
      <c r="E356" s="121"/>
      <c r="F356" s="11"/>
      <c r="G356" s="11"/>
      <c r="H356" s="11"/>
      <c r="I356" s="11"/>
      <c r="J356" s="33"/>
    </row>
  </sheetData>
  <sheetProtection/>
  <mergeCells count="17">
    <mergeCell ref="B355:C355"/>
    <mergeCell ref="A356:C356"/>
    <mergeCell ref="B3:F3"/>
    <mergeCell ref="C8:H8"/>
    <mergeCell ref="C9:E9"/>
    <mergeCell ref="A352:B352"/>
    <mergeCell ref="B353:C353"/>
    <mergeCell ref="A354:C354"/>
    <mergeCell ref="I352:J352"/>
    <mergeCell ref="I8:K8"/>
    <mergeCell ref="A350:J350"/>
    <mergeCell ref="A8:A10"/>
    <mergeCell ref="K9:K10"/>
    <mergeCell ref="I9:I10"/>
    <mergeCell ref="F9:H9"/>
    <mergeCell ref="J9:J10"/>
    <mergeCell ref="B8:B10"/>
  </mergeCells>
  <printOptions/>
  <pageMargins left="0.35433070866141736" right="0.1968503937007874" top="0.7480314960629921" bottom="0.1968503937007874" header="0.15748031496062992" footer="0.1968503937007874"/>
  <pageSetup horizontalDpi="600" verticalDpi="600" orientation="landscape" paperSize="9" scale="9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Fin511_1</cp:lastModifiedBy>
  <cp:lastPrinted>2016-09-15T05:43:29Z</cp:lastPrinted>
  <dcterms:created xsi:type="dcterms:W3CDTF">1999-10-28T10:18:25Z</dcterms:created>
  <dcterms:modified xsi:type="dcterms:W3CDTF">2016-09-15T05:52:55Z</dcterms:modified>
  <cp:category/>
  <cp:version/>
  <cp:contentType/>
  <cp:contentStatus/>
</cp:coreProperties>
</file>