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 (2)" sheetId="1" r:id="rId1"/>
    <sheet name="Базовые цены за единицу без нач" sheetId="2" r:id="rId2"/>
    <sheet name="Базовые цены за единицу" sheetId="3" r:id="rId3"/>
    <sheet name="Базовые цены с учетом расхода" sheetId="4" r:id="rId4"/>
    <sheet name="Начисления" sheetId="5" r:id="rId5"/>
    <sheet name="Определители" sheetId="6" r:id="rId6"/>
    <sheet name="Базовые концовк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<sst xmlns="http://schemas.openxmlformats.org/spreadsheetml/2006/main" count="4106" uniqueCount="495">
  <si>
    <t>&lt; 1 * 14 * 24 &gt;</t>
  </si>
  <si>
    <t>ПК РИК (вер.1.3.130305) тел./факс (495) 347-33-01</t>
  </si>
  <si>
    <t>Форма 4</t>
  </si>
  <si>
    <t>«СОГЛАСОВАНО»</t>
  </si>
  <si>
    <t>«УТВЕРЖДАЮ»</t>
  </si>
  <si>
    <t>________________ /______________________ /</t>
  </si>
  <si>
    <t>«______»____________________ 20___г.</t>
  </si>
  <si>
    <t>ЛОКАЛЬНАЯ СМЕТА № 24</t>
  </si>
  <si>
    <t>(Локальный сметный расчет)</t>
  </si>
  <si>
    <t xml:space="preserve">Основание: </t>
  </si>
  <si>
    <t>Дефектный акт</t>
  </si>
  <si>
    <t>Сметная стоимость:</t>
  </si>
  <si>
    <t>тыс. руб.</t>
  </si>
  <si>
    <t>монтажных работ: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</si>
  <si>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</si>
  <si>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</si>
  <si>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</si>
  <si>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</si>
  <si>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</si>
  <si>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</si>
  <si>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</si>
  <si>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</si>
  <si>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</si>
  <si>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</si>
  <si>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</si>
  <si>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</si>
  <si>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</si>
  <si>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</si>
  <si>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</si>
  <si>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</si>
  <si>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Глобальные начисления: Н3= 1.15, Н4= 1.15, Н5= 1.15</t>
  </si>
  <si>
    <t>Раздел 1.  Электромонтажные работы</t>
  </si>
  <si>
    <t>1.</t>
  </si>
  <si>
    <t>Е67-3-1
Демонтаж кабеля, 100 м</t>
  </si>
  <si>
    <t>sum</t>
  </si>
  <si>
    <t>IsZPR</t>
  </si>
  <si>
    <t>sum_b</t>
  </si>
  <si>
    <t>IsZPM</t>
  </si>
  <si>
    <t>Зарплата рабочих</t>
  </si>
  <si>
    <t>Эксплуатация машин</t>
  </si>
  <si>
    <t>в т.ч. зарплата машинистов</t>
  </si>
  <si>
    <t>Материалы</t>
  </si>
  <si>
    <t>в т.ч. Вспомогательные материалы от стоимости материалов</t>
  </si>
  <si>
    <t>в т.ч. Вспомогательные ненормируемые материалы</t>
  </si>
  <si>
    <t>NenormMatOtZPR</t>
  </si>
  <si>
    <t>в т.ч. Ненормированная з.п. рабочих</t>
  </si>
  <si>
    <t>в т.ч. Ненормированная стоимость эксплуатации машин</t>
  </si>
  <si>
    <t>в т.ч. Ненормированная оплата механизаторов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</si>
  <si>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</si>
  <si>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</si>
  <si>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</si>
  <si>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</si>
  <si>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</si>
  <si>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</si>
  <si>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</si>
  <si>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</si>
  <si>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</si>
  <si>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</si>
  <si>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</si>
  <si>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</si>
  <si>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</si>
  <si>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Е67-4-3
Демонтаж светильников с лампами накаливания, 100 шт.</t>
  </si>
  <si>
    <t>3.</t>
  </si>
  <si>
    <t>Е67-4-1
Демонтаж выключателей, розеток, 100 шт.</t>
  </si>
  <si>
    <t>4.</t>
  </si>
  <si>
    <t>Ц08-01-080-01
Демонтаж пакетных выключателей, 1 шт.</t>
  </si>
  <si>
    <t xml:space="preserve">   Поправки: ОЗП: *0.3; ЭМ: *0.3; ЗПМ: *0.3; М: *0</t>
  </si>
  <si>
    <t>5.</t>
  </si>
  <si>
    <t>Ц08-01-061-01
Демонтаж плавких предохранителей, 1 шт.</t>
  </si>
  <si>
    <t>6.</t>
  </si>
  <si>
    <t>Ц08-03-572-07
Демонтаж ВРУ, 1 шт.</t>
  </si>
  <si>
    <t>7.</t>
  </si>
  <si>
    <t>8.</t>
  </si>
  <si>
    <t>П Прайс-лист.
Стоимость ВРУ  1-11-10 УХЛ4, шт</t>
  </si>
  <si>
    <t>9.</t>
  </si>
  <si>
    <t>Ц08-02-397-01
Монтаж шины нулевой, 100 м</t>
  </si>
  <si>
    <t>10.</t>
  </si>
  <si>
    <t>С7037-51648
(П\Л ООО МВС от 05.13 г. п.9515)
ШИНА АЛЮМИНИЕВАЯ АД0 4 х 40, м</t>
  </si>
  <si>
    <t xml:space="preserve">   Поправки: М: *1.02/4.28/1.18*1.012</t>
  </si>
  <si>
    <t>11.</t>
  </si>
  <si>
    <t>Ц08-02-397-01
Монтаж DIN-рейки, 100 м</t>
  </si>
  <si>
    <t>12.</t>
  </si>
  <si>
    <t>С7046-41885
(П/л ООО МВС от 09.13 г. П.11966
Объем: 20м/1,2м)
DIN-рейка(120см), шт</t>
  </si>
  <si>
    <t>13.</t>
  </si>
  <si>
    <t>Ц08-02-404-02
Провод магистралей, стояков и силовых сетей в готовых каналах или асбестоцементных трубах, количество и сечение до 4х16 мм2, 100 м трассы</t>
  </si>
  <si>
    <t>14.</t>
  </si>
  <si>
    <t>Ц08-02-409-02
Труба винипластовая по установленным конструкциям, по стенам и колоннам с креплением скобами, диаметр до 50 мм, 100 м</t>
  </si>
  <si>
    <t>15.</t>
  </si>
  <si>
    <t>С113-0417
Труба винипластовая диаметром 40 мм, м</t>
  </si>
  <si>
    <t>16.</t>
  </si>
  <si>
    <t>Ц08-02-412-03
Затягивание провода в проложенные трубы и металлические рукава первого одножильного или многожильного в общей оплетке, суммарное сечение до 16 мм2, 100 м</t>
  </si>
  <si>
    <t>17.</t>
  </si>
  <si>
    <t>Ц08-02-412-10
Затягивание провода в проложенные трубы и металлические рукава каждого последующего одножильного или многожильного в общей оплетке, суммарное сечение до 35 мм2, 100 м</t>
  </si>
  <si>
    <t>18.</t>
  </si>
  <si>
    <t>19.</t>
  </si>
  <si>
    <t>20.</t>
  </si>
  <si>
    <t>Ц08-01-080-01
Монтаж автоматических выключателей, количество подключаемых концов до 2, 1 шт.</t>
  </si>
  <si>
    <t>21.</t>
  </si>
  <si>
    <t>22.</t>
  </si>
  <si>
    <t>23.</t>
  </si>
  <si>
    <t>Ц08-01-080-02
Монтаж автоматических выключателей, количество подключаемых концов до 6, 1 шт.</t>
  </si>
  <si>
    <t>24.</t>
  </si>
  <si>
    <t>25.</t>
  </si>
  <si>
    <t>Ц08-01-080-03
Монтаж автоматических выключателей, количество подключаемых концов до 12, 1 шт.</t>
  </si>
  <si>
    <t>26.</t>
  </si>
  <si>
    <t>С509-0301
Выключатели автоматические АЕ2053М-100-00 У3 I-100А, шт.</t>
  </si>
  <si>
    <t>27.</t>
  </si>
  <si>
    <t>С502-0501
Провода силовые для электрических установок на напряжение до 450 В с медной жилой марки ПВ1, сечением 6 мм2, 1000 м</t>
  </si>
  <si>
    <t>28.</t>
  </si>
  <si>
    <t>Ц08-03-575-01
Монтаж нулевых и заземляющих планок, 1 шт.</t>
  </si>
  <si>
    <t>29.</t>
  </si>
  <si>
    <t>С7032-09955
(П/Л ООО МВС от 04.13 г. п.3060)
Шина нулевая [ т.ц. = 32,5 ], шт</t>
  </si>
  <si>
    <t>30.</t>
  </si>
  <si>
    <t>С7032-18916
(П/Л ООО МВС от 04.13 г. п.12021)
Шина заземл.  [ т.ц. = 32 ], шт</t>
  </si>
  <si>
    <t>.    ИТОГО  ПО  РАЗДЕЛУ 1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</si>
  <si>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</si>
  <si>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</si>
  <si>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</si>
  <si>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</si>
  <si>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</si>
  <si>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</si>
  <si>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</si>
  <si>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</si>
  <si>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</si>
  <si>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</si>
  <si>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</si>
  <si>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</si>
  <si>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</si>
  <si>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</si>
  <si>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</si>
  <si>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</si>
  <si>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 (%=95 - по стр. 4-7, 9, 11, 13, 14, 16, 17, 19, 20, 23, 25, 28)</t>
  </si>
  <si>
    <t>.   СМЕТНАЯ ПРИБЫЛЬ - (%=65 - по стр. 4-7, 9, 11, 13, 14, 16, 17, 19, 20, 23, 25, 28)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</si>
  <si>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</si>
  <si>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</si>
  <si>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</si>
  <si>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 (%=85 - по стр. 1-3)</t>
  </si>
  <si>
    <t>.   СМЕТНАЯ ПРИБЫЛЬ - (%=65 - по стр. 1-3)</t>
  </si>
  <si>
    <t>ВСЕГО, СТОИМОСТЬ ОБЩЕСТРОИТЕЛЬНЫХ РАБОТ -</t>
  </si>
  <si>
    <t>СТОИМОСТЬ МЕТАЛЛОМОНТАЖНЫХ РАБОТ -</t>
  </si>
  <si>
    <t>.   НАКЛАДНЫЕ РАСХОДЫ -</t>
  </si>
  <si>
    <t>.   СМЕТНАЯ ПРИБЫЛЬ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</si>
  <si>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</si>
  <si>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</si>
  <si>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</si>
  <si>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</si>
  <si>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</si>
  <si>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</si>
  <si>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</si>
  <si>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</si>
  <si>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</si>
  <si>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</si>
  <si>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</si>
  <si>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</si>
  <si>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</si>
  <si>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</si>
  <si>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</si>
  <si>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</si>
  <si>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</si>
  <si>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РАЗДЕЛУ 1</t>
  </si>
  <si>
    <t>ВСЕГО СТОИМОСТЬ ВОЗВРАЩАЕМЫХ МАТЕРИАЛОВ -</t>
  </si>
  <si>
    <t>ВСЕГО НАКЛАДНЫЕ РАСХОДЫ</t>
  </si>
  <si>
    <t>ВСЕГО СМЕТНАЯ ПРИБЫЛЬ</t>
  </si>
  <si>
    <t>в т.ч. Вспомогательные материалы на монтаж</t>
  </si>
  <si>
    <t>Оплата основных рабочих</t>
  </si>
  <si>
    <t>Оплата механизаторов</t>
  </si>
  <si>
    <t>Сметная заработная плата</t>
  </si>
  <si>
    <t>Стоимость механизмов</t>
  </si>
  <si>
    <t>Стоимость материалов</t>
  </si>
  <si>
    <t>Оплата основных рабочих в  ТЦ</t>
  </si>
  <si>
    <t>Оплата механизаторов в ТЦ</t>
  </si>
  <si>
    <t>Сметная заработная плата в ТЦ</t>
  </si>
  <si>
    <t>Коэффициент для расчета НР и СП</t>
  </si>
  <si>
    <t>Стоимость механизмов в ТЦ</t>
  </si>
  <si>
    <t>Стоимость материалов в ТЦ</t>
  </si>
  <si>
    <t>Накладные расходы в ТЦ</t>
  </si>
  <si>
    <t>Сметная прибыль в ТЦ</t>
  </si>
  <si>
    <t>Накладные расходы в ТЦ с к=0,85</t>
  </si>
  <si>
    <t>Сметная прибыль в ТЦ с к=0,8</t>
  </si>
  <si>
    <t>Итого  в  ценах 2013г</t>
  </si>
  <si>
    <t>Содержание технадзора  2,14%</t>
  </si>
  <si>
    <t>Итого</t>
  </si>
  <si>
    <t>Непредвиденные затраты 2%</t>
  </si>
  <si>
    <t>ИТОГО</t>
  </si>
  <si>
    <t>НДС 18%</t>
  </si>
  <si>
    <t>ИТОГО с НДС</t>
  </si>
  <si>
    <t>Трудозатраты осн. рабочих</t>
  </si>
  <si>
    <t>Трудозатраты механизаторов</t>
  </si>
  <si>
    <t>Нормативная трудоемкость</t>
  </si>
  <si>
    <t>Раздел 2.  Заземление</t>
  </si>
  <si>
    <t>31.</t>
  </si>
  <si>
    <t>Е01-02-057-02
Разработка грунта вручную в траншеях глубиной до 2 м без креплений с откосами, группа грунтов 2, 100 м3 грунта</t>
  </si>
  <si>
    <t xml:space="preserve">   Начисления: Н5= 1.15</t>
  </si>
  <si>
    <t>32.</t>
  </si>
  <si>
    <t>Е01-02-061-01
Засыпка вручную траншей, пазух котлованов и ям, группа грунтов 1, 100 м3 грунта</t>
  </si>
  <si>
    <t>33.</t>
  </si>
  <si>
    <t>Ц08-02-471-01
Заземлитель вертикальный из угловой стали размером 50х50х5 мм, 10 шт.</t>
  </si>
  <si>
    <t>34.</t>
  </si>
  <si>
    <t>Ц08-02-472-07
Проводник заземляющий открыто по строительным основаниям из полосовой стали сечением 160 мм2, 100 м</t>
  </si>
  <si>
    <t>.    ИТОГО  ПО  РАЗДЕЛУ 2</t>
  </si>
  <si>
    <t>.   НАКЛАДНЫЕ РАСХОДЫ - (%=95 - по стр. 33, 34)</t>
  </si>
  <si>
    <t>.   СМЕТНАЯ ПРИБЫЛЬ - (%=65 - по стр. 33, 34)</t>
  </si>
  <si>
    <t>.   НАКЛАДНЫЕ РАСХОДЫ - (%=72 - по стр. 31, 32)</t>
  </si>
  <si>
    <t>.   СМЕТНАЯ ПРИБЫЛЬ - (%=38.25 - по стр. 31, 32)</t>
  </si>
  <si>
    <t>. ВСЕГО  ПО  РАЗДЕЛУ 2</t>
  </si>
  <si>
    <t>Раздел 3.  Подъездное освещение</t>
  </si>
  <si>
    <t>35.</t>
  </si>
  <si>
    <t>Ц08-02-409-01
Труба винипластовая по установленным конструкциям, по стенам и колоннам с креплением скобами, диаметр до 25 мм, 100 м</t>
  </si>
  <si>
    <t>36.</t>
  </si>
  <si>
    <t>С113-0415
Труба винипластовая диаметром 25 мм, м</t>
  </si>
  <si>
    <t>37.</t>
  </si>
  <si>
    <t>С7035-12022
(ССЦ39-с308-50)
Коробка распределительная У-192 (т.ц.=27,4), шт.</t>
  </si>
  <si>
    <t>38.</t>
  </si>
  <si>
    <t>39.</t>
  </si>
  <si>
    <t>С501-8191
Кабель силовой с медными жилами с поливинилхлоридной изоляцией в поливинилхлоридной оболочке без защитного покрова ВВГ, напряжением 0,66 Кв, число жил - 3 и сечением 2,5 мм2, 1000 м</t>
  </si>
  <si>
    <t>40.</t>
  </si>
  <si>
    <t>Ц08-03-593-06
Светильник потолочный или настенный с креплением винтами или болтами для помещений с нормальными условиями среды, одноламповый, 100 шт.</t>
  </si>
  <si>
    <t>41.</t>
  </si>
  <si>
    <t>С7032-17732
(П/Л ООО МВС от 04.13 г. п.10837 П/Л ООО МВС от 04.13 г. п.10837)
СВЕТИЛЬНИК РАДУГА-8 (аналог 70-80вт)  [ т.ц. = 1100 ], шт</t>
  </si>
  <si>
    <t>42.</t>
  </si>
  <si>
    <t>Ц08-03-591-01
Установка выключателей, 100 шт.</t>
  </si>
  <si>
    <t>43.</t>
  </si>
  <si>
    <t>С7035-10546
(ССЦ39-с280-20)
Выключатель одноклавишный (т.ц.=37,6), шт.</t>
  </si>
  <si>
    <t>44.</t>
  </si>
  <si>
    <t>Ц101-11-028-01
Измерение сопротивления изоляции мегаомметром кабельных и других линий напряжением до 1 кВ, предназначенных для передачи электроэнергии к распределительным устройствам, щитам, шкафам, коммутационным аппаратам и электропотребителям, 1 линия</t>
  </si>
  <si>
    <t>45.</t>
  </si>
  <si>
    <t>Ц101-11-013-01
Замер полного сопротивления цепи &lt;фаза-нуль&gt;, 1 токоприемник</t>
  </si>
  <si>
    <t>46.</t>
  </si>
  <si>
    <t>Ц101-11-011-01
Проверка наличия цепи между заземлителями и заземленными элементами, 100 точек</t>
  </si>
  <si>
    <t>47.</t>
  </si>
  <si>
    <t>Ц101-11-014-01
Снятие характеристик для определения напряжения прикосновения в точках, указанных в проекте, 1 точка прикосновения</t>
  </si>
  <si>
    <t>.    ИТОГО  ПО  РАЗДЕЛУ 3</t>
  </si>
  <si>
    <t>.   НАКЛАДНЫЕ PАСХОДЫ - (%=65 - по стр. 44-47)</t>
  </si>
  <si>
    <t>.   СМЕТНАЯ ПРИБЫЛЬ - (%=40 - по стр. 44-47)</t>
  </si>
  <si>
    <t>. ВСЕГО  ПО  РАЗДЕЛУ 3</t>
  </si>
  <si>
    <t>Раздел 4.  Подвальное освещение</t>
  </si>
  <si>
    <t>48.</t>
  </si>
  <si>
    <t>49.</t>
  </si>
  <si>
    <t>50.</t>
  </si>
  <si>
    <t>51.</t>
  </si>
  <si>
    <t>Ц08-02-412-02
Затягивание провода в проложенные трубы и металлические рукава первого одножильного или многожильного в общей оплетке, суммарное сечение до 6 мм2, 100 м</t>
  </si>
  <si>
    <t>52.</t>
  </si>
  <si>
    <t>С501-8190
Кабель силовой с медными жилами с поливинилхлоридной изоляцией в поливинилхлоридной оболочке без защитного покрова ВВГ, напряжением 0,66 Кв, число жил - 3 и сечением 1,5 мм2, 1000 м</t>
  </si>
  <si>
    <t>53.</t>
  </si>
  <si>
    <t>Ц08-03-594-01
Светильник отдельно устанавливаемый на штырях с количеством ламп в светильнике 1, 100 шт.</t>
  </si>
  <si>
    <t>54.</t>
  </si>
  <si>
    <t>55.</t>
  </si>
  <si>
    <t>Ц08-03-591-01
Выключатель одноклавишный неутопленного типа при открытой проводке, 100 шт.</t>
  </si>
  <si>
    <t>56.</t>
  </si>
  <si>
    <t>.    ИТОГО  ПО  РАЗДЕЛУ 4</t>
  </si>
  <si>
    <t>. ВСЕГО  ПО  РАЗДЕЛУ 4</t>
  </si>
  <si>
    <t>.    ИТОГО  ПО  СМЕТЕ</t>
  </si>
  <si>
    <t>.   НАКЛАДНЫЕ РАСХОДЫ - (%=85 - по стр. 1-3; %=72 - по стр. 31, 32)</t>
  </si>
  <si>
    <t>.   СМЕТНАЯ ПРИБЫЛЬ - (%=65 - по стр. 1-3; %=38.25 - по стр. 31, 32)</t>
  </si>
  <si>
    <t>. ВСЕГО  ПО  СМЕТЕ</t>
  </si>
  <si>
    <t>Составил:</t>
  </si>
  <si>
    <t>Киселева С.В.</t>
  </si>
  <si>
    <t>(должность, подпись, Ф.И.О)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</si>
  <si>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</si>
  <si>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</si>
  <si>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</si>
  <si>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</si>
  <si>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</si>
  <si>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</si>
  <si>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</si>
  <si>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</si>
  <si>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</si>
  <si>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</si>
  <si>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</si>
  <si>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</si>
  <si>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</si>
  <si>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</si>
  <si>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</si>
  <si>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</si>
  <si>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</si>
  <si>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</si>
  <si>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</si>
  <si>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</si>
  <si>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</si>
  <si>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</si>
  <si>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</si>
  <si>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</si>
  <si>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</si>
  <si>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</si>
  <si>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</si>
  <si>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</si>
  <si>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</si>
  <si>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MR_BY_ZPR_VSPOMOG</t>
  </si>
  <si>
    <t>N = &lt; 1 * 14 * 24 &gt;</t>
  </si>
  <si>
    <t xml:space="preserve">          капитальный ремонт системы электроснабжения МКД по пр.Строителей,74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</si>
  <si>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</si>
  <si>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</si>
  <si>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</si>
  <si>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</si>
  <si>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</si>
  <si>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</si>
  <si>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</si>
  <si>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</si>
  <si>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</si>
  <si>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</si>
  <si>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</si>
  <si>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</si>
  <si>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</si>
  <si>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</si>
  <si>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</si>
  <si>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</si>
  <si>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</si>
  <si>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</si>
  <si>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</si>
  <si>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</si>
  <si>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</si>
  <si>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</si>
  <si>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</si>
  <si>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</si>
  <si>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</si>
  <si>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</si>
  <si>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</si>
  <si>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</si>
  <si>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</si>
  <si>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</si>
  <si>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</si>
  <si>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</si>
  <si>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</si>
  <si>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</si>
  <si>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</si>
  <si>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</si>
  <si>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</si>
  <si>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</si>
  <si>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</si>
  <si>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</si>
  <si>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</si>
  <si>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</si>
  <si>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</si>
  <si>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</si>
  <si>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</si>
  <si>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</si>
  <si>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Н47</t>
  </si>
  <si>
    <t>Н48</t>
  </si>
  <si>
    <t>Н49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</si>
  <si>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</si>
  <si>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</si>
  <si>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</si>
  <si>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</si>
  <si>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</si>
  <si>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</si>
  <si>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</si>
  <si>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</si>
  <si>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</si>
  <si>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</si>
  <si>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</si>
  <si>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0</t>
  </si>
  <si>
    <t>2</t>
  </si>
  <si>
    <t>3</t>
  </si>
  <si>
    <t>6</t>
  </si>
  <si>
    <t>4</t>
  </si>
  <si>
    <t>9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</si>
  <si>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</si>
  <si>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</si>
  <si>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</si>
  <si>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</si>
  <si>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</si>
  <si>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</si>
  <si>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</si>
  <si>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</si>
  <si>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</si>
  <si>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</si>
  <si>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</si>
  <si>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</si>
  <si>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</si>
  <si>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</si>
  <si>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!</t>
  </si>
  <si>
    <t>h</t>
  </si>
  <si>
    <t>s</t>
  </si>
  <si>
    <t>m</t>
  </si>
  <si>
    <t>k</t>
  </si>
  <si>
    <t>d</t>
  </si>
  <si>
    <t>u</t>
  </si>
  <si>
    <t>%</t>
  </si>
  <si>
    <t>5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</si>
  <si>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</si>
  <si>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</si>
  <si>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</si>
  <si>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</si>
  <si>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</si>
  <si>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</si>
  <si>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</si>
  <si>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</si>
  <si>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</si>
  <si>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</si>
  <si>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</si>
  <si>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</si>
  <si>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</si>
  <si>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</si>
  <si>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</si>
  <si>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</si>
  <si>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</si>
  <si>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</si>
  <si>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</si>
  <si>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</si>
  <si>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</si>
  <si>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</si>
  <si>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</si>
  <si>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</si>
  <si>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</si>
  <si>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</si>
  <si>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</si>
  <si>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</si>
  <si>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</si>
  <si>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</si>
  <si>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</si>
  <si>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</si>
  <si>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</si>
  <si>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</si>
  <si>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</si>
  <si>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</si>
  <si>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</si>
  <si>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</si>
  <si>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</si>
  <si>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</si>
  <si>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</si>
  <si>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</si>
  <si>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</si>
  <si>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</si>
  <si>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</si>
  <si>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</si>
  <si>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</si>
  <si>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</si>
  <si>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</si>
  <si>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</si>
  <si>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</si>
  <si>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</si>
  <si>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</si>
  <si>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</si>
  <si>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</si>
  <si>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</si>
  <si>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</si>
  <si>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</si>
  <si>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</si>
  <si>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</si>
  <si>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</si>
  <si>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</si>
  <si>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</si>
  <si>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</si>
  <si>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</si>
  <si>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</si>
  <si>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</si>
  <si>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</si>
  <si>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</si>
  <si>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</si>
  <si>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</si>
  <si>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</si>
  <si>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</si>
  <si>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</si>
  <si>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</si>
  <si>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</si>
  <si>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</si>
  <si>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</si>
  <si>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</si>
  <si>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</si>
  <si>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</si>
  <si>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</si>
  <si>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</si>
  <si>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</si>
  <si>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</si>
  <si>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</si>
  <si>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</si>
  <si>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</si>
  <si>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</si>
  <si>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</si>
  <si>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</si>
  <si>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</si>
  <si>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</si>
  <si>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</si>
  <si>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на капитальный ремонт системы электроснабжения МКД по пр.Строителей,84</t>
  </si>
  <si>
    <t>Проектно-сметные работы</t>
  </si>
  <si>
    <t>Ц08-03-572-07
Монтаж ВРУ (с изготовлением металлических конструкций), 1 шт.</t>
  </si>
  <si>
    <t xml:space="preserve">   Поправки: М: =21852.88/1.18/4.15*1.02*1.012</t>
  </si>
  <si>
    <t>С502-0523
Провода силовые для электрических установок на напряжение до 450 В с медной жилой марки ПВ3, сечением 16 мм2, 1000 м</t>
  </si>
  <si>
    <t>Ц08-03-574-02
Разводка по устройствам и подключение жил кабелей или проводов сечением до 16 мм2, 100 жил</t>
  </si>
  <si>
    <t>С509-0324
Выключатели автоматические ВА16-25-140010-20 УХЛ4 I-16А, шт.</t>
  </si>
  <si>
    <t>С509-0324
Выключатели автоматические ВА16-25-140010-20 УХЛ4 I-25А, шт.</t>
  </si>
  <si>
    <t>С509-0323
Выключатели автоматические ВА14-26-20 УХЛ4 I-32А, шт.</t>
  </si>
  <si>
    <t>Ц08-01-080-01
(прим.)
Монтаж датчиков движения, 1 шт.</t>
  </si>
  <si>
    <t>С7037-44335
(П\Л ООО МВС от 05.13 г. п.2179)
ДАТЧИК ДВИЖЕНИЯ ДД 008 БЕЛ.1100Вт, 180грд,12м ИЭК, шт</t>
  </si>
  <si>
    <t>.   НАКЛАДНЫЕ РАСХОДЫ - (%=95 - по стр. 35, 38, 40, 42, 48)</t>
  </si>
  <si>
    <t>.   СМЕТНАЯ ПРИБЫЛЬ - (%=65 - по стр. 35, 38, 40, 42, 48)</t>
  </si>
  <si>
    <t>С509-0762
Светильники НСП 41-200-001, шт.</t>
  </si>
  <si>
    <t>57.</t>
  </si>
  <si>
    <t>58.</t>
  </si>
  <si>
    <t>59.</t>
  </si>
  <si>
    <t>60.</t>
  </si>
  <si>
    <t>.   НАКЛАДНЫЕ РАСХОДЫ - (%=95 - по стр. 50, 53, 55, 57, 59)</t>
  </si>
  <si>
    <t>.   СМЕТНАЯ ПРИБЫЛЬ - (%=65 - по стр. 50, 53, 55, 57, 59)</t>
  </si>
  <si>
    <t>.   НАКЛАДНЫЕ РАСХОДЫ - (%=95 - по стр. 4-7, 9, 11, 13, 14, 16, 17, 19, 20, 23, 25, 28, 33-35, 38, 40, 42, 48, 50, 53, 55, 57, 59)</t>
  </si>
  <si>
    <t>.   СМЕТНАЯ ПРИБЫЛЬ - (%=65 - по стр. 4-7, 9, 11, 13, 14, 16, 17, 19, 20, 23, 25, 28, 33-35, 38, 40, 42, 48, 50, 53, 55, 57, 59)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</si>
</sst>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\ ###\ ##0.#0"/>
    <numFmt numFmtId="166" formatCode="##0"/>
    <numFmt numFmtId="167" formatCode="#,##0.00;\-#,##0.00;"/>
    <numFmt numFmtId="168" formatCode="#,##0.##;\-#,##0.##;#\ ##"/>
    <numFmt numFmtId="169" formatCode="#,##0.00000000;\-#,##0.00000000;"/>
    <numFmt numFmtId="170" formatCode="#,##0.00######################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0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b/>
      <u val="single"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sz val="8"/>
      <color indexed="9"/>
      <name val="Verdana"/>
      <family val="0"/>
    </font>
    <font>
      <sz val="1"/>
      <name val="Verdana"/>
      <family val="0"/>
    </font>
    <font>
      <u val="single"/>
      <sz val="8"/>
      <color indexed="12"/>
      <name val="Verdana"/>
      <family val="0"/>
    </font>
    <font>
      <u val="single"/>
      <sz val="8"/>
      <color indexed="3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7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3">
    <xf numFmtId="0" fontId="0" fillId="0" borderId="0" xfId="0" applyAlignment="1">
      <alignment vertical="top"/>
    </xf>
    <xf numFmtId="164" fontId="0" fillId="0" borderId="0" xfId="0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Font="1" applyAlignment="1">
      <alignment horizontal="left" vertical="top" wrapText="1"/>
    </xf>
    <xf numFmtId="49" fontId="0" fillId="0" borderId="0" xfId="0" applyFont="1" applyAlignment="1">
      <alignment horizontal="left" vertical="top"/>
    </xf>
    <xf numFmtId="49" fontId="0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" xfId="0" applyFont="1" applyAlignment="1">
      <alignment horizontal="center" vertical="center" wrapText="1"/>
    </xf>
    <xf numFmtId="166" fontId="0" fillId="0" borderId="2" xfId="0" applyFont="1" applyAlignment="1">
      <alignment horizontal="center" vertical="top" wrapText="1"/>
    </xf>
    <xf numFmtId="167" fontId="4" fillId="0" borderId="0" xfId="0" applyNumberFormat="1" applyFont="1" applyAlignment="1">
      <alignment horizontal="right" vertical="top" wrapText="1"/>
    </xf>
    <xf numFmtId="167" fontId="0" fillId="0" borderId="0" xfId="0" applyFont="1" applyAlignment="1">
      <alignment horizontal="right" vertical="top" wrapText="1"/>
    </xf>
    <xf numFmtId="164" fontId="4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horizontal="right" vertical="top" wrapText="1"/>
    </xf>
    <xf numFmtId="164" fontId="0" fillId="0" borderId="3" xfId="0" applyFont="1" applyAlignment="1">
      <alignment horizontal="right" vertical="top" wrapText="1"/>
    </xf>
    <xf numFmtId="49" fontId="5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top" wrapText="1"/>
    </xf>
    <xf numFmtId="167" fontId="2" fillId="0" borderId="0" xfId="0" applyNumberFormat="1" applyFont="1" applyAlignment="1">
      <alignment horizontal="right" vertical="top"/>
    </xf>
    <xf numFmtId="167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168" fontId="2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horizontal="right" vertical="top" wrapText="1"/>
    </xf>
    <xf numFmtId="167" fontId="0" fillId="0" borderId="0" xfId="0" applyFont="1" applyAlignment="1">
      <alignment horizontal="right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right" vertical="top"/>
    </xf>
    <xf numFmtId="164" fontId="2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top"/>
    </xf>
    <xf numFmtId="164" fontId="0" fillId="2" borderId="0" xfId="0" applyFont="1" applyBorder="1" applyAlignment="1">
      <alignment horizontal="right" vertical="top"/>
    </xf>
    <xf numFmtId="169" fontId="0" fillId="0" borderId="0" xfId="0" applyFont="1" applyAlignment="1">
      <alignment horizontal="right" vertical="top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2" borderId="0" xfId="0" applyFont="1" applyBorder="1" applyAlignment="1">
      <alignment horizontal="right" vertical="center"/>
    </xf>
    <xf numFmtId="170" fontId="0" fillId="0" borderId="0" xfId="0" applyFont="1" applyAlignment="1">
      <alignment horizontal="right" vertical="top"/>
    </xf>
    <xf numFmtId="49" fontId="2" fillId="0" borderId="0" xfId="0" applyFont="1" applyAlignment="1">
      <alignment horizontal="center" vertical="center"/>
    </xf>
    <xf numFmtId="49" fontId="0" fillId="0" borderId="0" xfId="0" applyFont="1" applyAlignment="1">
      <alignment horizontal="left" vertical="top"/>
    </xf>
    <xf numFmtId="49" fontId="0" fillId="0" borderId="0" xfId="0" applyFont="1" applyBorder="1" applyAlignment="1">
      <alignment vertical="top" wrapText="1"/>
    </xf>
    <xf numFmtId="49" fontId="0" fillId="0" borderId="0" xfId="0" applyFont="1" applyBorder="1" applyAlignment="1">
      <alignment vertical="top" wrapText="1"/>
    </xf>
    <xf numFmtId="164" fontId="0" fillId="0" borderId="0" xfId="0" applyFont="1" applyBorder="1" applyAlignment="1">
      <alignment vertical="top" wrapText="1"/>
    </xf>
    <xf numFmtId="164" fontId="0" fillId="0" borderId="0" xfId="0" applyFont="1" applyBorder="1" applyAlignment="1">
      <alignment vertical="top" wrapText="1"/>
    </xf>
    <xf numFmtId="3" fontId="0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170" fontId="0" fillId="0" borderId="0" xfId="0" applyFont="1" applyAlignment="1">
      <alignment horizontal="right" vertical="top"/>
    </xf>
    <xf numFmtId="49" fontId="0" fillId="0" borderId="4" xfId="0" applyFont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168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7" fontId="0" fillId="0" borderId="0" xfId="0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7" fontId="2" fillId="0" borderId="0" xfId="0" applyNumberFormat="1" applyFont="1" applyAlignment="1">
      <alignment horizontal="right" vertical="top"/>
    </xf>
    <xf numFmtId="164" fontId="0" fillId="0" borderId="0" xfId="0" applyFont="1" applyAlignment="1">
      <alignment horizontal="right" vertical="top" wrapText="1"/>
    </xf>
    <xf numFmtId="49" fontId="5" fillId="0" borderId="0" xfId="0" applyNumberFormat="1" applyFont="1" applyAlignment="1">
      <alignment horizontal="left" vertical="top"/>
    </xf>
    <xf numFmtId="49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49" fontId="0" fillId="0" borderId="0" xfId="0" applyFont="1" applyAlignment="1">
      <alignment horizontal="left" vertical="top"/>
    </xf>
    <xf numFmtId="49" fontId="0" fillId="0" borderId="5" xfId="0" applyFont="1" applyAlignment="1">
      <alignment horizontal="center" vertical="center" wrapText="1"/>
    </xf>
    <xf numFmtId="49" fontId="0" fillId="0" borderId="6" xfId="0" applyFont="1" applyAlignment="1">
      <alignment horizontal="center" vertical="center" wrapText="1"/>
    </xf>
    <xf numFmtId="49" fontId="0" fillId="0" borderId="7" xfId="0" applyFont="1" applyAlignment="1">
      <alignment horizontal="center" vertical="center" wrapText="1"/>
    </xf>
    <xf numFmtId="49" fontId="0" fillId="0" borderId="8" xfId="0" applyFont="1" applyAlignment="1">
      <alignment horizontal="center" vertical="center" wrapText="1"/>
    </xf>
    <xf numFmtId="49" fontId="0" fillId="0" borderId="9" xfId="0" applyFont="1" applyAlignment="1">
      <alignment horizontal="center" vertical="center" wrapText="1"/>
    </xf>
    <xf numFmtId="49" fontId="0" fillId="0" borderId="10" xfId="0" applyFont="1" applyAlignment="1">
      <alignment horizontal="center" vertical="center" wrapText="1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49" fontId="2" fillId="2" borderId="0" xfId="0" applyNumberFormat="1" applyFont="1" applyBorder="1" applyAlignment="1">
      <alignment horizontal="left" vertical="top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49" fontId="2" fillId="2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0" fillId="0" borderId="0" xfId="0" applyFont="1" applyAlignment="1">
      <alignment horizontal="right" vertical="top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IK\SM_R\WR\TmpForms\Forma4_ace608b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овые цены за единицу без начислений"/>
      <sheetName val="Базовые цены за единицу"/>
      <sheetName val="Базовые цены с учетом расхода"/>
      <sheetName val="Начисления"/>
      <sheetName val="Определители"/>
      <sheetName val="Базовые концовки"/>
    </sheetNames>
    <sheetDataSet>
      <sheetData sheetId="1">
        <row r="9">
          <cell r="B9">
            <v>84.46</v>
          </cell>
          <cell r="C9">
            <v>84.03</v>
          </cell>
          <cell r="D9">
            <v>0.43</v>
          </cell>
          <cell r="E9">
            <v>0.14</v>
          </cell>
        </row>
        <row r="10">
          <cell r="B10">
            <v>56.39</v>
          </cell>
          <cell r="C10">
            <v>55.1</v>
          </cell>
          <cell r="D10">
            <v>1.29</v>
          </cell>
          <cell r="E10">
            <v>0.43</v>
          </cell>
        </row>
        <row r="11">
          <cell r="B11">
            <v>50.91</v>
          </cell>
          <cell r="C11">
            <v>50.91</v>
          </cell>
          <cell r="D11">
            <v>0</v>
          </cell>
          <cell r="E11">
            <v>0</v>
          </cell>
        </row>
        <row r="12">
          <cell r="B12">
            <v>7.25</v>
          </cell>
          <cell r="C12">
            <v>3.65</v>
          </cell>
          <cell r="D12">
            <v>3.6</v>
          </cell>
          <cell r="E12">
            <v>0.2</v>
          </cell>
        </row>
        <row r="13">
          <cell r="B13">
            <v>6.14</v>
          </cell>
          <cell r="C13">
            <v>3.65</v>
          </cell>
          <cell r="D13">
            <v>2.49</v>
          </cell>
          <cell r="E13">
            <v>0.14</v>
          </cell>
        </row>
        <row r="14">
          <cell r="B14">
            <v>56.46</v>
          </cell>
          <cell r="C14">
            <v>15.5</v>
          </cell>
          <cell r="D14">
            <v>40.96</v>
          </cell>
          <cell r="E14">
            <v>2.05</v>
          </cell>
        </row>
        <row r="15">
          <cell r="B15">
            <v>543.65</v>
          </cell>
          <cell r="C15">
            <v>51.66</v>
          </cell>
          <cell r="D15">
            <v>136.54</v>
          </cell>
          <cell r="E15">
            <v>6.84</v>
          </cell>
        </row>
        <row r="16">
          <cell r="B16">
            <v>4606.37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1008.11</v>
          </cell>
          <cell r="C17">
            <v>112.47</v>
          </cell>
          <cell r="D17">
            <v>278.5</v>
          </cell>
          <cell r="E17">
            <v>52.52</v>
          </cell>
        </row>
        <row r="18">
          <cell r="B18">
            <v>23.5</v>
          </cell>
          <cell r="C18">
            <v>0</v>
          </cell>
          <cell r="D18">
            <v>0</v>
          </cell>
          <cell r="E18">
            <v>0</v>
          </cell>
        </row>
        <row r="19">
          <cell r="B19">
            <v>1008.11</v>
          </cell>
          <cell r="C19">
            <v>112.47</v>
          </cell>
          <cell r="D19">
            <v>278.5</v>
          </cell>
          <cell r="E19">
            <v>52.52</v>
          </cell>
        </row>
        <row r="20">
          <cell r="B20">
            <v>11.45</v>
          </cell>
          <cell r="C20">
            <v>0</v>
          </cell>
          <cell r="D20">
            <v>0</v>
          </cell>
          <cell r="E20">
            <v>0</v>
          </cell>
        </row>
        <row r="21">
          <cell r="B21">
            <v>816.26</v>
          </cell>
          <cell r="C21">
            <v>241.75</v>
          </cell>
          <cell r="D21">
            <v>304.2</v>
          </cell>
          <cell r="E21">
            <v>87.03</v>
          </cell>
        </row>
        <row r="22">
          <cell r="B22">
            <v>2846.11</v>
          </cell>
          <cell r="C22">
            <v>361.58</v>
          </cell>
          <cell r="D22">
            <v>1115.49</v>
          </cell>
          <cell r="E22">
            <v>342.29</v>
          </cell>
        </row>
        <row r="23">
          <cell r="B23">
            <v>7.8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788.37</v>
          </cell>
          <cell r="C24">
            <v>82.62</v>
          </cell>
          <cell r="D24">
            <v>12.01</v>
          </cell>
          <cell r="E24">
            <v>0.67</v>
          </cell>
        </row>
        <row r="25">
          <cell r="B25">
            <v>336.88</v>
          </cell>
          <cell r="C25">
            <v>58.97</v>
          </cell>
          <cell r="D25">
            <v>24.02</v>
          </cell>
          <cell r="E25">
            <v>1.33</v>
          </cell>
        </row>
        <row r="26">
          <cell r="B26">
            <v>14479.65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3688.45</v>
          </cell>
          <cell r="C27">
            <v>384.69</v>
          </cell>
          <cell r="D27">
            <v>21.8</v>
          </cell>
          <cell r="E27">
            <v>0.17</v>
          </cell>
        </row>
        <row r="28">
          <cell r="B28">
            <v>26.38</v>
          </cell>
          <cell r="C28">
            <v>12.16</v>
          </cell>
          <cell r="D28">
            <v>12.01</v>
          </cell>
          <cell r="E28">
            <v>0.67</v>
          </cell>
        </row>
        <row r="29">
          <cell r="B29">
            <v>32.39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32.39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41.69</v>
          </cell>
          <cell r="C31">
            <v>12.16</v>
          </cell>
          <cell r="D31">
            <v>24.02</v>
          </cell>
          <cell r="E31">
            <v>1.33</v>
          </cell>
        </row>
        <row r="32">
          <cell r="B32">
            <v>35.41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58.88</v>
          </cell>
          <cell r="C33">
            <v>24.2</v>
          </cell>
          <cell r="D33">
            <v>24.02</v>
          </cell>
          <cell r="E33">
            <v>1.33</v>
          </cell>
        </row>
        <row r="34">
          <cell r="B34">
            <v>222.25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5546.65</v>
          </cell>
          <cell r="C35">
            <v>0</v>
          </cell>
          <cell r="D35">
            <v>0</v>
          </cell>
          <cell r="E35">
            <v>0</v>
          </cell>
        </row>
        <row r="36">
          <cell r="B36">
            <v>12.82</v>
          </cell>
          <cell r="C36">
            <v>12.42</v>
          </cell>
          <cell r="D36">
            <v>0</v>
          </cell>
          <cell r="E36">
            <v>0</v>
          </cell>
        </row>
        <row r="37">
          <cell r="B37">
            <v>6.64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6.54</v>
          </cell>
          <cell r="C38">
            <v>0</v>
          </cell>
          <cell r="D38">
            <v>0</v>
          </cell>
          <cell r="E38">
            <v>0</v>
          </cell>
        </row>
        <row r="42">
          <cell r="B42">
            <v>1342.42</v>
          </cell>
          <cell r="C42">
            <v>1342.42</v>
          </cell>
          <cell r="D42">
            <v>0</v>
          </cell>
          <cell r="E42">
            <v>0</v>
          </cell>
        </row>
        <row r="43">
          <cell r="B43">
            <v>741.95</v>
          </cell>
          <cell r="C43">
            <v>741.95</v>
          </cell>
          <cell r="D43">
            <v>0</v>
          </cell>
          <cell r="E43">
            <v>0</v>
          </cell>
        </row>
        <row r="44">
          <cell r="B44">
            <v>1141.45</v>
          </cell>
          <cell r="C44">
            <v>112.47</v>
          </cell>
          <cell r="D44">
            <v>79.64</v>
          </cell>
          <cell r="E44">
            <v>3.17</v>
          </cell>
        </row>
        <row r="45">
          <cell r="B45">
            <v>1684.82</v>
          </cell>
          <cell r="C45">
            <v>223.88</v>
          </cell>
          <cell r="D45">
            <v>118.43</v>
          </cell>
          <cell r="E45">
            <v>4.17</v>
          </cell>
        </row>
        <row r="49">
          <cell r="B49">
            <v>2340.31</v>
          </cell>
          <cell r="C49">
            <v>250.16</v>
          </cell>
          <cell r="D49">
            <v>728.27</v>
          </cell>
          <cell r="E49">
            <v>228.16</v>
          </cell>
        </row>
        <row r="50">
          <cell r="B50">
            <v>6.44</v>
          </cell>
          <cell r="C50">
            <v>0</v>
          </cell>
          <cell r="D50">
            <v>0</v>
          </cell>
          <cell r="E50">
            <v>0</v>
          </cell>
        </row>
        <row r="51">
          <cell r="B51">
            <v>5.6</v>
          </cell>
          <cell r="C51">
            <v>0</v>
          </cell>
          <cell r="D51">
            <v>0</v>
          </cell>
          <cell r="E51">
            <v>0</v>
          </cell>
        </row>
        <row r="52">
          <cell r="B52">
            <v>788.37</v>
          </cell>
          <cell r="C52">
            <v>82.62</v>
          </cell>
          <cell r="D52">
            <v>12.01</v>
          </cell>
          <cell r="E52">
            <v>0.67</v>
          </cell>
        </row>
        <row r="53">
          <cell r="B53">
            <v>4932.7</v>
          </cell>
          <cell r="C53">
            <v>0</v>
          </cell>
          <cell r="D53">
            <v>0</v>
          </cell>
          <cell r="E53">
            <v>0</v>
          </cell>
        </row>
        <row r="54">
          <cell r="B54">
            <v>5338.69</v>
          </cell>
          <cell r="C54">
            <v>978.89</v>
          </cell>
          <cell r="D54">
            <v>2215.11</v>
          </cell>
          <cell r="E54">
            <v>630.06</v>
          </cell>
        </row>
        <row r="55">
          <cell r="B55">
            <v>224.83</v>
          </cell>
          <cell r="C55">
            <v>0</v>
          </cell>
          <cell r="D55">
            <v>0</v>
          </cell>
          <cell r="E55">
            <v>0</v>
          </cell>
        </row>
        <row r="56">
          <cell r="B56">
            <v>847.98</v>
          </cell>
          <cell r="C56">
            <v>437.9</v>
          </cell>
          <cell r="D56">
            <v>26.97</v>
          </cell>
          <cell r="E56">
            <v>0.51</v>
          </cell>
        </row>
        <row r="57">
          <cell r="B57">
            <v>7.68</v>
          </cell>
          <cell r="C57">
            <v>0</v>
          </cell>
          <cell r="D57">
            <v>0</v>
          </cell>
          <cell r="E57">
            <v>0</v>
          </cell>
        </row>
        <row r="58">
          <cell r="B58">
            <v>5.73</v>
          </cell>
          <cell r="C58">
            <v>5.73</v>
          </cell>
          <cell r="D58">
            <v>0</v>
          </cell>
          <cell r="E58">
            <v>0</v>
          </cell>
        </row>
        <row r="59">
          <cell r="B59">
            <v>21.48</v>
          </cell>
          <cell r="C59">
            <v>21.48</v>
          </cell>
          <cell r="D59">
            <v>0</v>
          </cell>
          <cell r="E59">
            <v>0</v>
          </cell>
        </row>
        <row r="60">
          <cell r="B60">
            <v>229.08</v>
          </cell>
          <cell r="C60">
            <v>229.08</v>
          </cell>
          <cell r="D60">
            <v>0</v>
          </cell>
          <cell r="E60">
            <v>0</v>
          </cell>
        </row>
        <row r="61">
          <cell r="B61">
            <v>229.08</v>
          </cell>
          <cell r="C61">
            <v>229.08</v>
          </cell>
          <cell r="D61">
            <v>0</v>
          </cell>
          <cell r="E61">
            <v>0</v>
          </cell>
        </row>
        <row r="62">
          <cell r="B62">
            <v>26.38</v>
          </cell>
          <cell r="C62">
            <v>12.16</v>
          </cell>
          <cell r="D62">
            <v>12.01</v>
          </cell>
          <cell r="E62">
            <v>0.67</v>
          </cell>
        </row>
        <row r="63">
          <cell r="B63">
            <v>47.15</v>
          </cell>
          <cell r="C63">
            <v>0</v>
          </cell>
          <cell r="D63">
            <v>0</v>
          </cell>
          <cell r="E63">
            <v>0</v>
          </cell>
        </row>
        <row r="67">
          <cell r="B67">
            <v>2340.31</v>
          </cell>
          <cell r="C67">
            <v>250.16</v>
          </cell>
          <cell r="D67">
            <v>728.27</v>
          </cell>
          <cell r="E67">
            <v>228.16</v>
          </cell>
        </row>
        <row r="68">
          <cell r="B68">
            <v>6.44</v>
          </cell>
          <cell r="C68">
            <v>0</v>
          </cell>
          <cell r="D68">
            <v>0</v>
          </cell>
          <cell r="E68">
            <v>0</v>
          </cell>
        </row>
        <row r="69">
          <cell r="B69">
            <v>5.6</v>
          </cell>
          <cell r="C69">
            <v>0</v>
          </cell>
          <cell r="D69">
            <v>0</v>
          </cell>
          <cell r="E69">
            <v>0</v>
          </cell>
        </row>
        <row r="70">
          <cell r="B70">
            <v>746.99</v>
          </cell>
          <cell r="C70">
            <v>70.84</v>
          </cell>
          <cell r="D70">
            <v>6</v>
          </cell>
          <cell r="E70">
            <v>0.33</v>
          </cell>
        </row>
        <row r="71">
          <cell r="B71">
            <v>3278.95</v>
          </cell>
          <cell r="C71">
            <v>0</v>
          </cell>
          <cell r="D71">
            <v>0</v>
          </cell>
          <cell r="E71">
            <v>0</v>
          </cell>
        </row>
        <row r="72">
          <cell r="B72">
            <v>5826.87</v>
          </cell>
          <cell r="C72">
            <v>975.57</v>
          </cell>
          <cell r="D72">
            <v>1754.34</v>
          </cell>
          <cell r="E72">
            <v>477.38</v>
          </cell>
        </row>
        <row r="73">
          <cell r="B73">
            <v>146.1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26.38</v>
          </cell>
          <cell r="C74">
            <v>12.16</v>
          </cell>
          <cell r="D74">
            <v>12.01</v>
          </cell>
          <cell r="E74">
            <v>0.67</v>
          </cell>
        </row>
        <row r="75">
          <cell r="B75">
            <v>47.15</v>
          </cell>
          <cell r="C75">
            <v>0</v>
          </cell>
          <cell r="D75">
            <v>0</v>
          </cell>
          <cell r="E75">
            <v>0</v>
          </cell>
        </row>
        <row r="76">
          <cell r="B76">
            <v>847.98</v>
          </cell>
          <cell r="C76">
            <v>437.9</v>
          </cell>
          <cell r="D76">
            <v>26.97</v>
          </cell>
          <cell r="E76">
            <v>0.51</v>
          </cell>
        </row>
        <row r="77">
          <cell r="B77">
            <v>7.68</v>
          </cell>
          <cell r="C77">
            <v>0</v>
          </cell>
          <cell r="D77">
            <v>0</v>
          </cell>
          <cell r="E77">
            <v>0</v>
          </cell>
        </row>
      </sheetData>
      <sheetData sheetId="2">
        <row r="9">
          <cell r="B9">
            <v>540.54</v>
          </cell>
          <cell r="C9">
            <v>537.79</v>
          </cell>
          <cell r="D9">
            <v>2.75</v>
          </cell>
          <cell r="E9">
            <v>0.9</v>
          </cell>
          <cell r="F9">
            <v>0</v>
          </cell>
          <cell r="I9">
            <v>70.9504</v>
          </cell>
          <cell r="K9">
            <v>0.0736</v>
          </cell>
          <cell r="N9">
            <v>457.89</v>
          </cell>
          <cell r="O9">
            <v>350.15</v>
          </cell>
          <cell r="P9">
            <v>457.15</v>
          </cell>
          <cell r="Q9">
            <v>0.7</v>
          </cell>
          <cell r="R9">
            <v>349.57</v>
          </cell>
          <cell r="S9">
            <v>0.58</v>
          </cell>
        </row>
        <row r="10">
          <cell r="B10">
            <v>22.56</v>
          </cell>
          <cell r="C10">
            <v>22.04</v>
          </cell>
          <cell r="D10">
            <v>0.52</v>
          </cell>
          <cell r="E10">
            <v>0.17</v>
          </cell>
          <cell r="F10">
            <v>0</v>
          </cell>
          <cell r="I10">
            <v>2.9072</v>
          </cell>
          <cell r="K10">
            <v>0.0138</v>
          </cell>
          <cell r="N10">
            <v>18.88</v>
          </cell>
          <cell r="O10">
            <v>14.44</v>
          </cell>
          <cell r="P10">
            <v>18.74</v>
          </cell>
          <cell r="Q10">
            <v>0.14</v>
          </cell>
          <cell r="R10">
            <v>14.33</v>
          </cell>
          <cell r="S10">
            <v>0.11</v>
          </cell>
        </row>
        <row r="11">
          <cell r="B11">
            <v>6.11</v>
          </cell>
          <cell r="C11">
            <v>6.11</v>
          </cell>
          <cell r="D11">
            <v>0</v>
          </cell>
          <cell r="E11">
            <v>0</v>
          </cell>
          <cell r="F11">
            <v>0</v>
          </cell>
          <cell r="I11">
            <v>0.80592</v>
          </cell>
          <cell r="K11">
            <v>0</v>
          </cell>
          <cell r="N11">
            <v>5.19</v>
          </cell>
          <cell r="O11">
            <v>3.97</v>
          </cell>
          <cell r="P11">
            <v>5.19</v>
          </cell>
          <cell r="Q11">
            <v>0</v>
          </cell>
          <cell r="R11">
            <v>3.97</v>
          </cell>
          <cell r="S11">
            <v>0</v>
          </cell>
        </row>
        <row r="12">
          <cell r="B12">
            <v>435</v>
          </cell>
          <cell r="C12">
            <v>219</v>
          </cell>
          <cell r="D12">
            <v>216</v>
          </cell>
          <cell r="E12">
            <v>12</v>
          </cell>
          <cell r="F12">
            <v>0</v>
          </cell>
          <cell r="I12">
            <v>77.97</v>
          </cell>
          <cell r="K12">
            <v>2.76</v>
          </cell>
          <cell r="N12">
            <v>219.45</v>
          </cell>
          <cell r="O12">
            <v>150.15</v>
          </cell>
          <cell r="P12">
            <v>208.2</v>
          </cell>
          <cell r="Q12">
            <v>11.4</v>
          </cell>
          <cell r="R12">
            <v>142.2</v>
          </cell>
          <cell r="S12">
            <v>7.8</v>
          </cell>
        </row>
        <row r="13">
          <cell r="B13">
            <v>736.8</v>
          </cell>
          <cell r="C13">
            <v>438</v>
          </cell>
          <cell r="D13">
            <v>298.8</v>
          </cell>
          <cell r="E13">
            <v>16.8</v>
          </cell>
          <cell r="F13">
            <v>0</v>
          </cell>
          <cell r="I13">
            <v>155.94</v>
          </cell>
          <cell r="K13">
            <v>4.14</v>
          </cell>
          <cell r="N13">
            <v>432.06</v>
          </cell>
          <cell r="O13">
            <v>295.62</v>
          </cell>
          <cell r="P13">
            <v>416.4</v>
          </cell>
          <cell r="Q13">
            <v>15.6</v>
          </cell>
          <cell r="R13">
            <v>284.4</v>
          </cell>
          <cell r="S13">
            <v>10.8</v>
          </cell>
        </row>
        <row r="14">
          <cell r="B14">
            <v>56.46</v>
          </cell>
          <cell r="C14">
            <v>15.5</v>
          </cell>
          <cell r="D14">
            <v>40.96</v>
          </cell>
          <cell r="E14">
            <v>2.05</v>
          </cell>
          <cell r="F14">
            <v>0</v>
          </cell>
          <cell r="I14">
            <v>5.359</v>
          </cell>
          <cell r="K14">
            <v>0.4715</v>
          </cell>
          <cell r="N14">
            <v>16.67</v>
          </cell>
          <cell r="O14">
            <v>11.41</v>
          </cell>
          <cell r="P14">
            <v>14.73</v>
          </cell>
          <cell r="Q14">
            <v>1.94</v>
          </cell>
          <cell r="R14">
            <v>10.08</v>
          </cell>
          <cell r="S14">
            <v>1.33</v>
          </cell>
        </row>
        <row r="15">
          <cell r="B15">
            <v>543.65</v>
          </cell>
          <cell r="C15">
            <v>51.66</v>
          </cell>
          <cell r="D15">
            <v>136.54</v>
          </cell>
          <cell r="E15">
            <v>6.84</v>
          </cell>
          <cell r="F15">
            <v>355.45</v>
          </cell>
          <cell r="I15">
            <v>5.359</v>
          </cell>
          <cell r="K15">
            <v>0.4715</v>
          </cell>
          <cell r="N15">
            <v>55.58</v>
          </cell>
          <cell r="O15">
            <v>38.03</v>
          </cell>
          <cell r="P15">
            <v>49.08</v>
          </cell>
          <cell r="Q15">
            <v>6.5</v>
          </cell>
          <cell r="R15">
            <v>33.58</v>
          </cell>
          <cell r="S15">
            <v>4.45</v>
          </cell>
        </row>
        <row r="16">
          <cell r="B16">
            <v>4606.37</v>
          </cell>
          <cell r="C16">
            <v>0</v>
          </cell>
          <cell r="D16">
            <v>0</v>
          </cell>
          <cell r="E16">
            <v>0</v>
          </cell>
          <cell r="F16">
            <v>4606.37</v>
          </cell>
          <cell r="I16">
            <v>0</v>
          </cell>
          <cell r="K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15.13</v>
          </cell>
          <cell r="C17">
            <v>1.69</v>
          </cell>
          <cell r="D17">
            <v>4.18</v>
          </cell>
          <cell r="E17">
            <v>0.79</v>
          </cell>
          <cell r="F17">
            <v>9.26</v>
          </cell>
          <cell r="I17">
            <v>0.184575</v>
          </cell>
          <cell r="K17">
            <v>0.0622725</v>
          </cell>
          <cell r="N17">
            <v>2.36</v>
          </cell>
          <cell r="O17">
            <v>1.61</v>
          </cell>
          <cell r="P17">
            <v>1.6</v>
          </cell>
          <cell r="Q17">
            <v>0.75</v>
          </cell>
          <cell r="R17">
            <v>1.1</v>
          </cell>
          <cell r="S17">
            <v>0.51</v>
          </cell>
        </row>
        <row r="18">
          <cell r="B18">
            <v>35.25</v>
          </cell>
          <cell r="C18">
            <v>0</v>
          </cell>
          <cell r="D18">
            <v>0</v>
          </cell>
          <cell r="E18">
            <v>0</v>
          </cell>
          <cell r="F18">
            <v>35.25</v>
          </cell>
          <cell r="I18">
            <v>0</v>
          </cell>
          <cell r="K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>
            <v>201.62</v>
          </cell>
          <cell r="C19">
            <v>22.49</v>
          </cell>
          <cell r="D19">
            <v>55.7</v>
          </cell>
          <cell r="E19">
            <v>10.5</v>
          </cell>
          <cell r="F19">
            <v>123.43</v>
          </cell>
          <cell r="I19">
            <v>2.461</v>
          </cell>
          <cell r="K19">
            <v>0.8303</v>
          </cell>
          <cell r="N19">
            <v>31.34</v>
          </cell>
          <cell r="O19">
            <v>21.44</v>
          </cell>
          <cell r="P19">
            <v>21.37</v>
          </cell>
          <cell r="Q19">
            <v>9.98</v>
          </cell>
          <cell r="R19">
            <v>14.62</v>
          </cell>
          <cell r="S19">
            <v>6.83</v>
          </cell>
        </row>
        <row r="20">
          <cell r="B20">
            <v>194.65</v>
          </cell>
          <cell r="C20">
            <v>0</v>
          </cell>
          <cell r="D20">
            <v>0</v>
          </cell>
          <cell r="E20">
            <v>0</v>
          </cell>
          <cell r="F20">
            <v>194.65</v>
          </cell>
          <cell r="I20">
            <v>0</v>
          </cell>
          <cell r="K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B21">
            <v>2448.78</v>
          </cell>
          <cell r="C21">
            <v>725.25</v>
          </cell>
          <cell r="D21">
            <v>912.6</v>
          </cell>
          <cell r="E21">
            <v>261.09</v>
          </cell>
          <cell r="F21">
            <v>810.93</v>
          </cell>
          <cell r="I21">
            <v>79.35</v>
          </cell>
          <cell r="K21">
            <v>20.838</v>
          </cell>
          <cell r="N21">
            <v>937.02</v>
          </cell>
          <cell r="O21">
            <v>641.12</v>
          </cell>
          <cell r="P21">
            <v>688.98</v>
          </cell>
          <cell r="Q21">
            <v>248.04</v>
          </cell>
          <cell r="R21">
            <v>471.42</v>
          </cell>
          <cell r="S21">
            <v>169.71</v>
          </cell>
        </row>
        <row r="22">
          <cell r="B22">
            <v>3415.34</v>
          </cell>
          <cell r="C22">
            <v>433.9</v>
          </cell>
          <cell r="D22">
            <v>1338.59</v>
          </cell>
          <cell r="E22">
            <v>410.75</v>
          </cell>
          <cell r="F22">
            <v>1642.85</v>
          </cell>
          <cell r="I22">
            <v>47.472</v>
          </cell>
          <cell r="K22">
            <v>32.8854</v>
          </cell>
          <cell r="N22">
            <v>802.42</v>
          </cell>
          <cell r="O22">
            <v>549.02</v>
          </cell>
          <cell r="P22">
            <v>412.2</v>
          </cell>
          <cell r="Q22">
            <v>390.22</v>
          </cell>
          <cell r="R22">
            <v>282.04</v>
          </cell>
          <cell r="S22">
            <v>266.99</v>
          </cell>
        </row>
        <row r="23">
          <cell r="B23">
            <v>954.72</v>
          </cell>
          <cell r="C23">
            <v>0</v>
          </cell>
          <cell r="D23">
            <v>0</v>
          </cell>
          <cell r="E23">
            <v>0</v>
          </cell>
          <cell r="F23">
            <v>954.72</v>
          </cell>
          <cell r="I23">
            <v>0</v>
          </cell>
          <cell r="K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>
            <v>946.04</v>
          </cell>
          <cell r="C24">
            <v>99.14</v>
          </cell>
          <cell r="D24">
            <v>14.41</v>
          </cell>
          <cell r="E24">
            <v>0.8</v>
          </cell>
          <cell r="F24">
            <v>832.49</v>
          </cell>
          <cell r="I24">
            <v>10.8468</v>
          </cell>
          <cell r="K24">
            <v>0.0552</v>
          </cell>
          <cell r="N24">
            <v>94.94</v>
          </cell>
          <cell r="O24">
            <v>64.96</v>
          </cell>
          <cell r="P24">
            <v>94.19</v>
          </cell>
          <cell r="Q24">
            <v>0.77</v>
          </cell>
          <cell r="R24">
            <v>64.44</v>
          </cell>
          <cell r="S24">
            <v>0.53</v>
          </cell>
        </row>
        <row r="25">
          <cell r="B25">
            <v>1953.91</v>
          </cell>
          <cell r="C25">
            <v>342.03</v>
          </cell>
          <cell r="D25">
            <v>139.32</v>
          </cell>
          <cell r="E25">
            <v>7.71</v>
          </cell>
          <cell r="F25">
            <v>1472.56</v>
          </cell>
          <cell r="I25">
            <v>37.4187</v>
          </cell>
          <cell r="K25">
            <v>0.5336</v>
          </cell>
          <cell r="N25">
            <v>332.25</v>
          </cell>
          <cell r="O25">
            <v>227.33</v>
          </cell>
          <cell r="P25">
            <v>324.92</v>
          </cell>
          <cell r="Q25">
            <v>7.37</v>
          </cell>
          <cell r="R25">
            <v>222.31</v>
          </cell>
          <cell r="S25">
            <v>5.05</v>
          </cell>
        </row>
        <row r="26">
          <cell r="B26">
            <v>14769.24</v>
          </cell>
          <cell r="C26">
            <v>0</v>
          </cell>
          <cell r="D26">
            <v>0</v>
          </cell>
          <cell r="E26">
            <v>0</v>
          </cell>
          <cell r="F26">
            <v>14769.24</v>
          </cell>
          <cell r="I26">
            <v>0</v>
          </cell>
          <cell r="K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737.69</v>
          </cell>
          <cell r="C27">
            <v>76.94</v>
          </cell>
          <cell r="D27">
            <v>4.36</v>
          </cell>
          <cell r="E27">
            <v>0.03</v>
          </cell>
          <cell r="F27">
            <v>656.39</v>
          </cell>
          <cell r="I27">
            <v>7.981</v>
          </cell>
          <cell r="K27">
            <v>0.0023</v>
          </cell>
          <cell r="N27">
            <v>73.12</v>
          </cell>
          <cell r="O27">
            <v>50.03</v>
          </cell>
          <cell r="P27">
            <v>73.09</v>
          </cell>
          <cell r="Q27">
            <v>0.03</v>
          </cell>
          <cell r="R27">
            <v>50.01</v>
          </cell>
          <cell r="S27">
            <v>0.02</v>
          </cell>
        </row>
        <row r="28">
          <cell r="B28">
            <v>3165.6</v>
          </cell>
          <cell r="C28">
            <v>1459.2</v>
          </cell>
          <cell r="D28">
            <v>1441.2</v>
          </cell>
          <cell r="E28">
            <v>80.4</v>
          </cell>
          <cell r="F28">
            <v>265.2</v>
          </cell>
          <cell r="I28">
            <v>155.94</v>
          </cell>
          <cell r="K28">
            <v>5.52</v>
          </cell>
          <cell r="N28">
            <v>1462.62</v>
          </cell>
          <cell r="O28">
            <v>1000.74</v>
          </cell>
          <cell r="P28">
            <v>1386</v>
          </cell>
          <cell r="Q28">
            <v>76.8</v>
          </cell>
          <cell r="R28">
            <v>948</v>
          </cell>
          <cell r="S28">
            <v>52.8</v>
          </cell>
        </row>
        <row r="29">
          <cell r="B29">
            <v>1943.4</v>
          </cell>
          <cell r="C29">
            <v>0</v>
          </cell>
          <cell r="D29">
            <v>0</v>
          </cell>
          <cell r="E29">
            <v>0</v>
          </cell>
          <cell r="F29">
            <v>1943.4</v>
          </cell>
          <cell r="I29">
            <v>0</v>
          </cell>
          <cell r="K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1943.4</v>
          </cell>
          <cell r="C30">
            <v>0</v>
          </cell>
          <cell r="D30">
            <v>0</v>
          </cell>
          <cell r="E30">
            <v>0</v>
          </cell>
          <cell r="F30">
            <v>1943.4</v>
          </cell>
          <cell r="I30">
            <v>0</v>
          </cell>
          <cell r="K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>
            <v>2501.4</v>
          </cell>
          <cell r="C31">
            <v>729.6</v>
          </cell>
          <cell r="D31">
            <v>1441.2</v>
          </cell>
          <cell r="E31">
            <v>79.8</v>
          </cell>
          <cell r="F31">
            <v>330.6</v>
          </cell>
          <cell r="I31">
            <v>77.97</v>
          </cell>
          <cell r="K31">
            <v>5.52</v>
          </cell>
          <cell r="N31">
            <v>768.93</v>
          </cell>
          <cell r="O31">
            <v>526.11</v>
          </cell>
          <cell r="P31">
            <v>693</v>
          </cell>
          <cell r="Q31">
            <v>76.2</v>
          </cell>
          <cell r="R31">
            <v>474</v>
          </cell>
          <cell r="S31">
            <v>52.2</v>
          </cell>
        </row>
        <row r="32">
          <cell r="B32">
            <v>2124.6</v>
          </cell>
          <cell r="C32">
            <v>0</v>
          </cell>
          <cell r="D32">
            <v>0</v>
          </cell>
          <cell r="E32">
            <v>0</v>
          </cell>
          <cell r="F32">
            <v>2124.6</v>
          </cell>
          <cell r="I32">
            <v>0</v>
          </cell>
          <cell r="K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B33">
            <v>235.52</v>
          </cell>
          <cell r="C33">
            <v>96.8</v>
          </cell>
          <cell r="D33">
            <v>96.08</v>
          </cell>
          <cell r="E33">
            <v>5.32</v>
          </cell>
          <cell r="F33">
            <v>42.64</v>
          </cell>
          <cell r="I33">
            <v>10.35</v>
          </cell>
          <cell r="K33">
            <v>0.368</v>
          </cell>
          <cell r="N33">
            <v>97.01</v>
          </cell>
          <cell r="O33">
            <v>66.38</v>
          </cell>
          <cell r="P33">
            <v>91.96</v>
          </cell>
          <cell r="Q33">
            <v>5.04</v>
          </cell>
          <cell r="R33">
            <v>62.92</v>
          </cell>
          <cell r="S33">
            <v>3.44</v>
          </cell>
        </row>
        <row r="34">
          <cell r="B34">
            <v>889</v>
          </cell>
          <cell r="C34">
            <v>0</v>
          </cell>
          <cell r="D34">
            <v>0</v>
          </cell>
          <cell r="E34">
            <v>0</v>
          </cell>
          <cell r="F34">
            <v>889</v>
          </cell>
          <cell r="I34">
            <v>0</v>
          </cell>
          <cell r="K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B35">
            <v>3394.55</v>
          </cell>
          <cell r="C35">
            <v>0</v>
          </cell>
          <cell r="D35">
            <v>0</v>
          </cell>
          <cell r="E35">
            <v>0</v>
          </cell>
          <cell r="F35">
            <v>3394.55</v>
          </cell>
          <cell r="I35">
            <v>0</v>
          </cell>
          <cell r="K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B36">
            <v>1025.6</v>
          </cell>
          <cell r="C36">
            <v>993.6</v>
          </cell>
          <cell r="D36">
            <v>0</v>
          </cell>
          <cell r="E36">
            <v>0</v>
          </cell>
          <cell r="F36">
            <v>32</v>
          </cell>
          <cell r="I36">
            <v>103.04</v>
          </cell>
          <cell r="K36">
            <v>0</v>
          </cell>
          <cell r="N36">
            <v>943.92</v>
          </cell>
          <cell r="O36">
            <v>645.84</v>
          </cell>
          <cell r="P36">
            <v>944</v>
          </cell>
          <cell r="Q36">
            <v>0</v>
          </cell>
          <cell r="R36">
            <v>645.6</v>
          </cell>
          <cell r="S36">
            <v>0</v>
          </cell>
        </row>
        <row r="37">
          <cell r="B37">
            <v>398.4</v>
          </cell>
          <cell r="C37">
            <v>0</v>
          </cell>
          <cell r="D37">
            <v>0</v>
          </cell>
          <cell r="E37">
            <v>0</v>
          </cell>
          <cell r="F37">
            <v>398.4</v>
          </cell>
          <cell r="I37">
            <v>0</v>
          </cell>
          <cell r="K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B38">
            <v>130.8</v>
          </cell>
          <cell r="C38">
            <v>0</v>
          </cell>
          <cell r="D38">
            <v>0</v>
          </cell>
          <cell r="E38">
            <v>0</v>
          </cell>
          <cell r="F38">
            <v>130.8</v>
          </cell>
          <cell r="I38">
            <v>0</v>
          </cell>
          <cell r="K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42">
          <cell r="B42">
            <v>12.08</v>
          </cell>
          <cell r="C42">
            <v>12.08</v>
          </cell>
          <cell r="D42">
            <v>0</v>
          </cell>
          <cell r="E42">
            <v>0</v>
          </cell>
          <cell r="F42">
            <v>0</v>
          </cell>
          <cell r="I42">
            <v>1.5939</v>
          </cell>
          <cell r="K42">
            <v>0</v>
          </cell>
          <cell r="N42">
            <v>8.7</v>
          </cell>
          <cell r="O42">
            <v>4.62</v>
          </cell>
          <cell r="P42">
            <v>8.7</v>
          </cell>
          <cell r="Q42">
            <v>0</v>
          </cell>
          <cell r="R42">
            <v>4.62</v>
          </cell>
          <cell r="S42">
            <v>0</v>
          </cell>
        </row>
        <row r="43">
          <cell r="B43">
            <v>6.68</v>
          </cell>
          <cell r="C43">
            <v>6.68</v>
          </cell>
          <cell r="D43">
            <v>0</v>
          </cell>
          <cell r="E43">
            <v>0</v>
          </cell>
          <cell r="F43">
            <v>0</v>
          </cell>
          <cell r="I43">
            <v>0.915975</v>
          </cell>
          <cell r="K43">
            <v>0</v>
          </cell>
          <cell r="N43">
            <v>4.81</v>
          </cell>
          <cell r="O43">
            <v>2.56</v>
          </cell>
          <cell r="P43">
            <v>4.81</v>
          </cell>
          <cell r="Q43">
            <v>0</v>
          </cell>
          <cell r="R43">
            <v>2.55</v>
          </cell>
          <cell r="S43">
            <v>0</v>
          </cell>
        </row>
        <row r="44">
          <cell r="B44">
            <v>342.43</v>
          </cell>
          <cell r="C44">
            <v>33.74</v>
          </cell>
          <cell r="D44">
            <v>23.89</v>
          </cell>
          <cell r="E44">
            <v>0.95</v>
          </cell>
          <cell r="F44">
            <v>284.8</v>
          </cell>
          <cell r="I44">
            <v>3.6915</v>
          </cell>
          <cell r="K44">
            <v>0.06555</v>
          </cell>
          <cell r="N44">
            <v>32.96</v>
          </cell>
          <cell r="O44">
            <v>22.55</v>
          </cell>
          <cell r="P44">
            <v>32.06</v>
          </cell>
          <cell r="Q44">
            <v>0.9</v>
          </cell>
          <cell r="R44">
            <v>21.93</v>
          </cell>
          <cell r="S44">
            <v>0.62</v>
          </cell>
        </row>
        <row r="45">
          <cell r="B45">
            <v>235.87</v>
          </cell>
          <cell r="C45">
            <v>31.34</v>
          </cell>
          <cell r="D45">
            <v>16.58</v>
          </cell>
          <cell r="E45">
            <v>0.58</v>
          </cell>
          <cell r="F45">
            <v>187.95</v>
          </cell>
          <cell r="I45">
            <v>3.4293</v>
          </cell>
          <cell r="K45">
            <v>0.04025</v>
          </cell>
          <cell r="N45">
            <v>30.32</v>
          </cell>
          <cell r="O45">
            <v>20.75</v>
          </cell>
          <cell r="P45">
            <v>29.78</v>
          </cell>
          <cell r="Q45">
            <v>0.55</v>
          </cell>
          <cell r="R45">
            <v>20.37</v>
          </cell>
          <cell r="S45">
            <v>0.38</v>
          </cell>
        </row>
        <row r="49">
          <cell r="B49">
            <v>3510.47</v>
          </cell>
          <cell r="C49">
            <v>375.24</v>
          </cell>
          <cell r="D49">
            <v>1092.41</v>
          </cell>
          <cell r="E49">
            <v>342.24</v>
          </cell>
          <cell r="F49">
            <v>2042.82</v>
          </cell>
          <cell r="I49">
            <v>41.055</v>
          </cell>
          <cell r="K49">
            <v>27.44475</v>
          </cell>
          <cell r="N49">
            <v>681.61</v>
          </cell>
          <cell r="O49">
            <v>466.36</v>
          </cell>
          <cell r="P49">
            <v>356.48</v>
          </cell>
          <cell r="Q49">
            <v>325.13</v>
          </cell>
          <cell r="R49">
            <v>243.9</v>
          </cell>
          <cell r="S49">
            <v>222.47</v>
          </cell>
        </row>
        <row r="50">
          <cell r="B50">
            <v>985.32</v>
          </cell>
          <cell r="C50">
            <v>0</v>
          </cell>
          <cell r="D50">
            <v>0</v>
          </cell>
          <cell r="E50">
            <v>0</v>
          </cell>
          <cell r="F50">
            <v>985.32</v>
          </cell>
          <cell r="I50">
            <v>0</v>
          </cell>
          <cell r="K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B51">
            <v>134.4</v>
          </cell>
          <cell r="C51">
            <v>0</v>
          </cell>
          <cell r="D51">
            <v>0</v>
          </cell>
          <cell r="E51">
            <v>0</v>
          </cell>
          <cell r="F51">
            <v>134.4</v>
          </cell>
          <cell r="I51">
            <v>0</v>
          </cell>
          <cell r="K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B52">
            <v>1419.07</v>
          </cell>
          <cell r="C52">
            <v>148.72</v>
          </cell>
          <cell r="D52">
            <v>21.62</v>
          </cell>
          <cell r="E52">
            <v>1.21</v>
          </cell>
          <cell r="F52">
            <v>1248.73</v>
          </cell>
          <cell r="I52">
            <v>16.2702</v>
          </cell>
          <cell r="K52">
            <v>0.0828</v>
          </cell>
          <cell r="N52">
            <v>142.43</v>
          </cell>
          <cell r="O52">
            <v>97.45</v>
          </cell>
          <cell r="P52">
            <v>141.28</v>
          </cell>
          <cell r="Q52">
            <v>1.15</v>
          </cell>
          <cell r="R52">
            <v>96.66</v>
          </cell>
          <cell r="S52">
            <v>0.79</v>
          </cell>
        </row>
        <row r="53">
          <cell r="B53">
            <v>905.64</v>
          </cell>
          <cell r="C53">
            <v>0</v>
          </cell>
          <cell r="D53">
            <v>0</v>
          </cell>
          <cell r="E53">
            <v>0</v>
          </cell>
          <cell r="F53">
            <v>905.64</v>
          </cell>
          <cell r="I53">
            <v>0</v>
          </cell>
          <cell r="K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>
            <v>1281.29</v>
          </cell>
          <cell r="C54">
            <v>234.93</v>
          </cell>
          <cell r="D54">
            <v>531.63</v>
          </cell>
          <cell r="E54">
            <v>151.21</v>
          </cell>
          <cell r="F54">
            <v>514.73</v>
          </cell>
          <cell r="I54">
            <v>24.3708</v>
          </cell>
          <cell r="K54">
            <v>12.07776</v>
          </cell>
          <cell r="N54">
            <v>366.83</v>
          </cell>
          <cell r="O54">
            <v>250.99</v>
          </cell>
          <cell r="P54">
            <v>223.19</v>
          </cell>
          <cell r="Q54">
            <v>143.65</v>
          </cell>
          <cell r="R54">
            <v>152.71</v>
          </cell>
          <cell r="S54">
            <v>98.29</v>
          </cell>
        </row>
        <row r="55">
          <cell r="B55">
            <v>5395.92</v>
          </cell>
          <cell r="C55">
            <v>0</v>
          </cell>
          <cell r="D55">
            <v>0</v>
          </cell>
          <cell r="E55">
            <v>0</v>
          </cell>
          <cell r="F55">
            <v>5395.92</v>
          </cell>
          <cell r="I55">
            <v>0</v>
          </cell>
          <cell r="K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B56">
            <v>67.84</v>
          </cell>
          <cell r="C56">
            <v>35.03</v>
          </cell>
          <cell r="D56">
            <v>2.16</v>
          </cell>
          <cell r="E56">
            <v>0.04</v>
          </cell>
          <cell r="F56">
            <v>30.65</v>
          </cell>
          <cell r="I56">
            <v>3.634</v>
          </cell>
          <cell r="K56">
            <v>0.00276</v>
          </cell>
          <cell r="N56">
            <v>33.32</v>
          </cell>
          <cell r="O56">
            <v>22.8</v>
          </cell>
          <cell r="P56">
            <v>33.28</v>
          </cell>
          <cell r="Q56">
            <v>0.04</v>
          </cell>
          <cell r="R56">
            <v>22.77</v>
          </cell>
          <cell r="S56">
            <v>0.03</v>
          </cell>
        </row>
        <row r="57">
          <cell r="B57">
            <v>61.44</v>
          </cell>
          <cell r="C57">
            <v>0</v>
          </cell>
          <cell r="D57">
            <v>0</v>
          </cell>
          <cell r="E57">
            <v>0</v>
          </cell>
          <cell r="F57">
            <v>61.44</v>
          </cell>
          <cell r="I57">
            <v>0</v>
          </cell>
          <cell r="K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B58">
            <v>148.98</v>
          </cell>
          <cell r="C58">
            <v>148.98</v>
          </cell>
          <cell r="D58">
            <v>0</v>
          </cell>
          <cell r="E58">
            <v>0</v>
          </cell>
          <cell r="F58">
            <v>0</v>
          </cell>
          <cell r="I58">
            <v>11.96</v>
          </cell>
          <cell r="K58">
            <v>0</v>
          </cell>
          <cell r="N58">
            <v>96.84</v>
          </cell>
          <cell r="O58">
            <v>59.59</v>
          </cell>
          <cell r="P58">
            <v>96.72</v>
          </cell>
          <cell r="Q58">
            <v>0</v>
          </cell>
          <cell r="R58">
            <v>59.54</v>
          </cell>
          <cell r="S58">
            <v>0</v>
          </cell>
        </row>
        <row r="59">
          <cell r="B59">
            <v>3995.28</v>
          </cell>
          <cell r="C59">
            <v>3995.28</v>
          </cell>
          <cell r="D59">
            <v>0</v>
          </cell>
          <cell r="E59">
            <v>0</v>
          </cell>
          <cell r="F59">
            <v>0</v>
          </cell>
          <cell r="I59">
            <v>320.85</v>
          </cell>
          <cell r="K59">
            <v>0</v>
          </cell>
          <cell r="N59">
            <v>2596.93</v>
          </cell>
          <cell r="O59">
            <v>1598.11</v>
          </cell>
          <cell r="P59">
            <v>2596.56</v>
          </cell>
          <cell r="Q59">
            <v>0</v>
          </cell>
          <cell r="R59">
            <v>1597.74</v>
          </cell>
          <cell r="S59">
            <v>0</v>
          </cell>
        </row>
        <row r="60">
          <cell r="B60">
            <v>48.11</v>
          </cell>
          <cell r="C60">
            <v>48.11</v>
          </cell>
          <cell r="D60">
            <v>0</v>
          </cell>
          <cell r="E60">
            <v>0</v>
          </cell>
          <cell r="F60">
            <v>0</v>
          </cell>
          <cell r="I60">
            <v>3.864</v>
          </cell>
          <cell r="K60">
            <v>0</v>
          </cell>
          <cell r="N60">
            <v>31.27</v>
          </cell>
          <cell r="O60">
            <v>19.24</v>
          </cell>
          <cell r="P60">
            <v>31.27</v>
          </cell>
          <cell r="Q60">
            <v>0</v>
          </cell>
          <cell r="R60">
            <v>19.24</v>
          </cell>
          <cell r="S60">
            <v>0</v>
          </cell>
        </row>
        <row r="61">
          <cell r="B61">
            <v>687.24</v>
          </cell>
          <cell r="C61">
            <v>687.24</v>
          </cell>
          <cell r="D61">
            <v>0</v>
          </cell>
          <cell r="E61">
            <v>0</v>
          </cell>
          <cell r="F61">
            <v>0</v>
          </cell>
          <cell r="I61">
            <v>55.2</v>
          </cell>
          <cell r="K61">
            <v>0</v>
          </cell>
          <cell r="N61">
            <v>446.71</v>
          </cell>
          <cell r="O61">
            <v>274.9</v>
          </cell>
          <cell r="P61">
            <v>446.7</v>
          </cell>
          <cell r="Q61">
            <v>0</v>
          </cell>
          <cell r="R61">
            <v>274.89</v>
          </cell>
          <cell r="S61">
            <v>0</v>
          </cell>
        </row>
        <row r="62">
          <cell r="B62">
            <v>527.6</v>
          </cell>
          <cell r="C62">
            <v>243.2</v>
          </cell>
          <cell r="D62">
            <v>240.2</v>
          </cell>
          <cell r="E62">
            <v>13.4</v>
          </cell>
          <cell r="F62">
            <v>44.2</v>
          </cell>
          <cell r="I62">
            <v>25.99</v>
          </cell>
          <cell r="K62">
            <v>0.92</v>
          </cell>
          <cell r="N62">
            <v>243.77</v>
          </cell>
          <cell r="O62">
            <v>166.79</v>
          </cell>
          <cell r="P62">
            <v>231</v>
          </cell>
          <cell r="Q62">
            <v>12.8</v>
          </cell>
          <cell r="R62">
            <v>158</v>
          </cell>
          <cell r="S62">
            <v>8.8</v>
          </cell>
        </row>
        <row r="63">
          <cell r="B63">
            <v>943</v>
          </cell>
          <cell r="C63">
            <v>0</v>
          </cell>
          <cell r="D63">
            <v>0</v>
          </cell>
          <cell r="E63">
            <v>0</v>
          </cell>
          <cell r="F63">
            <v>943</v>
          </cell>
          <cell r="I63">
            <v>0</v>
          </cell>
          <cell r="K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7">
          <cell r="B67">
            <v>3510.47</v>
          </cell>
          <cell r="C67">
            <v>375.24</v>
          </cell>
          <cell r="D67">
            <v>1092.41</v>
          </cell>
          <cell r="E67">
            <v>342.24</v>
          </cell>
          <cell r="F67">
            <v>2042.82</v>
          </cell>
          <cell r="I67">
            <v>41.055</v>
          </cell>
          <cell r="K67">
            <v>27.44475</v>
          </cell>
          <cell r="N67">
            <v>681.61</v>
          </cell>
          <cell r="O67">
            <v>466.36</v>
          </cell>
          <cell r="P67">
            <v>356.48</v>
          </cell>
          <cell r="Q67">
            <v>325.13</v>
          </cell>
          <cell r="R67">
            <v>243.9</v>
          </cell>
          <cell r="S67">
            <v>222.47</v>
          </cell>
        </row>
        <row r="68">
          <cell r="B68">
            <v>985.32</v>
          </cell>
          <cell r="C68">
            <v>0</v>
          </cell>
          <cell r="D68">
            <v>0</v>
          </cell>
          <cell r="E68">
            <v>0</v>
          </cell>
          <cell r="F68">
            <v>985.32</v>
          </cell>
          <cell r="I68">
            <v>0</v>
          </cell>
          <cell r="K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B69">
            <v>89.6</v>
          </cell>
          <cell r="C69">
            <v>0</v>
          </cell>
          <cell r="D69">
            <v>0</v>
          </cell>
          <cell r="E69">
            <v>0</v>
          </cell>
          <cell r="F69">
            <v>89.6</v>
          </cell>
          <cell r="I69">
            <v>0</v>
          </cell>
          <cell r="K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B70">
            <v>1344.58</v>
          </cell>
          <cell r="C70">
            <v>127.51</v>
          </cell>
          <cell r="D70">
            <v>10.8</v>
          </cell>
          <cell r="E70">
            <v>0.59</v>
          </cell>
          <cell r="F70">
            <v>1206.27</v>
          </cell>
          <cell r="I70">
            <v>13.9518</v>
          </cell>
          <cell r="K70">
            <v>0.0414</v>
          </cell>
          <cell r="N70">
            <v>121.7</v>
          </cell>
          <cell r="O70">
            <v>83.27</v>
          </cell>
          <cell r="P70">
            <v>121.14</v>
          </cell>
          <cell r="Q70">
            <v>0.56</v>
          </cell>
          <cell r="R70">
            <v>82.89</v>
          </cell>
          <cell r="S70">
            <v>0.38</v>
          </cell>
        </row>
        <row r="71">
          <cell r="B71">
            <v>602.02</v>
          </cell>
          <cell r="C71">
            <v>0</v>
          </cell>
          <cell r="D71">
            <v>0</v>
          </cell>
          <cell r="E71">
            <v>0</v>
          </cell>
          <cell r="F71">
            <v>602.02</v>
          </cell>
          <cell r="I71">
            <v>0</v>
          </cell>
          <cell r="K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B72">
            <v>1281.91</v>
          </cell>
          <cell r="C72">
            <v>214.63</v>
          </cell>
          <cell r="D72">
            <v>385.95</v>
          </cell>
          <cell r="E72">
            <v>105.02</v>
          </cell>
          <cell r="F72">
            <v>681.33</v>
          </cell>
          <cell r="I72">
            <v>22.264</v>
          </cell>
          <cell r="K72">
            <v>8.36165</v>
          </cell>
          <cell r="N72">
            <v>303.67</v>
          </cell>
          <cell r="O72">
            <v>207.77</v>
          </cell>
          <cell r="P72">
            <v>203.89</v>
          </cell>
          <cell r="Q72">
            <v>99.77</v>
          </cell>
          <cell r="R72">
            <v>139.51</v>
          </cell>
          <cell r="S72">
            <v>68.27</v>
          </cell>
        </row>
        <row r="73">
          <cell r="B73">
            <v>3214.2</v>
          </cell>
          <cell r="C73">
            <v>0</v>
          </cell>
          <cell r="D73">
            <v>0</v>
          </cell>
          <cell r="E73">
            <v>0</v>
          </cell>
          <cell r="F73">
            <v>3214.2</v>
          </cell>
          <cell r="I73">
            <v>0</v>
          </cell>
          <cell r="K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B74">
            <v>580.36</v>
          </cell>
          <cell r="C74">
            <v>267.52</v>
          </cell>
          <cell r="D74">
            <v>264.22</v>
          </cell>
          <cell r="E74">
            <v>14.74</v>
          </cell>
          <cell r="F74">
            <v>48.62</v>
          </cell>
          <cell r="I74">
            <v>28.589</v>
          </cell>
          <cell r="K74">
            <v>1.012</v>
          </cell>
          <cell r="N74">
            <v>268.15</v>
          </cell>
          <cell r="O74">
            <v>183.47</v>
          </cell>
          <cell r="P74">
            <v>254.1</v>
          </cell>
          <cell r="Q74">
            <v>14.08</v>
          </cell>
          <cell r="R74">
            <v>173.8</v>
          </cell>
          <cell r="S74">
            <v>9.68</v>
          </cell>
        </row>
        <row r="75">
          <cell r="B75">
            <v>1037.3</v>
          </cell>
          <cell r="C75">
            <v>0</v>
          </cell>
          <cell r="D75">
            <v>0</v>
          </cell>
          <cell r="E75">
            <v>0</v>
          </cell>
          <cell r="F75">
            <v>1037.3</v>
          </cell>
          <cell r="I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B76">
            <v>33.92</v>
          </cell>
          <cell r="C76">
            <v>17.52</v>
          </cell>
          <cell r="D76">
            <v>1.08</v>
          </cell>
          <cell r="E76">
            <v>0.02</v>
          </cell>
          <cell r="F76">
            <v>15.32</v>
          </cell>
          <cell r="I76">
            <v>1.817</v>
          </cell>
          <cell r="K76">
            <v>0.00138</v>
          </cell>
          <cell r="N76">
            <v>16.66</v>
          </cell>
          <cell r="O76">
            <v>11.4</v>
          </cell>
          <cell r="P76">
            <v>16.64</v>
          </cell>
          <cell r="Q76">
            <v>0.02</v>
          </cell>
          <cell r="R76">
            <v>11.39</v>
          </cell>
          <cell r="S76">
            <v>0.01</v>
          </cell>
        </row>
        <row r="77">
          <cell r="B77">
            <v>30.72</v>
          </cell>
          <cell r="C77">
            <v>0</v>
          </cell>
          <cell r="D77">
            <v>0</v>
          </cell>
          <cell r="E77">
            <v>0</v>
          </cell>
          <cell r="F77">
            <v>30.72</v>
          </cell>
          <cell r="I77">
            <v>0</v>
          </cell>
          <cell r="K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</sheetData>
      <sheetData sheetId="5">
        <row r="10">
          <cell r="F10">
            <v>50372.13</v>
          </cell>
          <cell r="G10">
            <v>6270.74</v>
          </cell>
          <cell r="H10">
            <v>6143.21</v>
          </cell>
          <cell r="I10">
            <v>895.95</v>
          </cell>
          <cell r="J10">
            <v>852.305595</v>
          </cell>
          <cell r="K10">
            <v>74.5454725</v>
          </cell>
          <cell r="L10">
            <v>37958.18</v>
          </cell>
        </row>
        <row r="11">
          <cell r="F11">
            <v>0</v>
          </cell>
          <cell r="G11">
            <v>0</v>
          </cell>
          <cell r="H11">
            <v>0</v>
          </cell>
          <cell r="J11">
            <v>0</v>
          </cell>
          <cell r="L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43482.73</v>
          </cell>
          <cell r="G21">
            <v>5704.8</v>
          </cell>
          <cell r="H21">
            <v>6139.94</v>
          </cell>
          <cell r="I21">
            <v>894.88</v>
          </cell>
          <cell r="J21">
            <v>777.642075</v>
          </cell>
          <cell r="K21">
            <v>74.4580725</v>
          </cell>
          <cell r="L21">
            <v>31637.99</v>
          </cell>
        </row>
        <row r="23">
          <cell r="G23">
            <v>0</v>
          </cell>
        </row>
        <row r="24">
          <cell r="F24">
            <v>0</v>
          </cell>
        </row>
        <row r="25">
          <cell r="F25">
            <v>25064.19</v>
          </cell>
        </row>
        <row r="26">
          <cell r="F26">
            <v>0</v>
          </cell>
        </row>
        <row r="27">
          <cell r="F27">
            <v>6269.69</v>
          </cell>
        </row>
        <row r="28">
          <cell r="F28">
            <v>4289.79</v>
          </cell>
        </row>
        <row r="29">
          <cell r="F29">
            <v>0</v>
          </cell>
        </row>
        <row r="30">
          <cell r="F30">
            <v>54042.21</v>
          </cell>
        </row>
        <row r="31">
          <cell r="F31">
            <v>6889.4</v>
          </cell>
          <cell r="G31">
            <v>565.94</v>
          </cell>
          <cell r="H31">
            <v>3.27</v>
          </cell>
          <cell r="I31">
            <v>1.07</v>
          </cell>
          <cell r="J31">
            <v>74.66352</v>
          </cell>
          <cell r="K31">
            <v>0.0874</v>
          </cell>
          <cell r="L31">
            <v>6320.19</v>
          </cell>
        </row>
        <row r="33">
          <cell r="F33">
            <v>954.72</v>
          </cell>
        </row>
        <row r="34">
          <cell r="F34">
            <v>0</v>
          </cell>
        </row>
        <row r="35">
          <cell r="F35">
            <v>481.96</v>
          </cell>
        </row>
        <row r="36">
          <cell r="F36">
            <v>368.56</v>
          </cell>
        </row>
        <row r="37">
          <cell r="F37">
            <v>7739.92</v>
          </cell>
        </row>
        <row r="38">
          <cell r="F38">
            <v>0</v>
          </cell>
          <cell r="G38">
            <v>0</v>
          </cell>
          <cell r="H38">
            <v>0</v>
          </cell>
          <cell r="J38">
            <v>0</v>
          </cell>
          <cell r="L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J43">
            <v>0</v>
          </cell>
          <cell r="L43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J51">
            <v>0</v>
          </cell>
          <cell r="L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J56">
            <v>0</v>
          </cell>
          <cell r="L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J61">
            <v>0</v>
          </cell>
          <cell r="L61">
            <v>0</v>
          </cell>
        </row>
        <row r="63">
          <cell r="F63">
            <v>954.72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J68">
            <v>0</v>
          </cell>
          <cell r="L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J72">
            <v>0</v>
          </cell>
          <cell r="L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J77">
            <v>0</v>
          </cell>
          <cell r="L77">
            <v>0</v>
          </cell>
        </row>
        <row r="78">
          <cell r="F78">
            <v>0</v>
          </cell>
        </row>
        <row r="79">
          <cell r="F79">
            <v>61782.13</v>
          </cell>
          <cell r="G79">
            <v>0</v>
          </cell>
          <cell r="H79">
            <v>0</v>
          </cell>
          <cell r="J79">
            <v>0</v>
          </cell>
          <cell r="L79">
            <v>0</v>
          </cell>
        </row>
        <row r="80">
          <cell r="F80">
            <v>0</v>
          </cell>
        </row>
        <row r="81">
          <cell r="F81">
            <v>6751.65</v>
          </cell>
        </row>
        <row r="82">
          <cell r="F82">
            <v>4658.35</v>
          </cell>
        </row>
        <row r="83">
          <cell r="F83">
            <v>0</v>
          </cell>
        </row>
        <row r="84">
          <cell r="F84">
            <v>6270.74</v>
          </cell>
        </row>
        <row r="85">
          <cell r="F85">
            <v>895.95</v>
          </cell>
        </row>
        <row r="86">
          <cell r="F86">
            <v>7166.69</v>
          </cell>
        </row>
        <row r="87">
          <cell r="F87">
            <v>6143.21</v>
          </cell>
        </row>
        <row r="88">
          <cell r="F88">
            <v>37958.18</v>
          </cell>
        </row>
        <row r="89">
          <cell r="F89">
            <v>46403.48</v>
          </cell>
        </row>
        <row r="90">
          <cell r="F90">
            <v>4838.13</v>
          </cell>
        </row>
        <row r="91">
          <cell r="F91">
            <v>51241.61</v>
          </cell>
        </row>
        <row r="92">
          <cell r="F92">
            <v>7.15</v>
          </cell>
        </row>
        <row r="93">
          <cell r="F93">
            <v>27583.01</v>
          </cell>
        </row>
        <row r="94">
          <cell r="F94">
            <v>162461.01</v>
          </cell>
        </row>
        <row r="95">
          <cell r="F95">
            <v>48274.3</v>
          </cell>
        </row>
        <row r="96">
          <cell r="F96">
            <v>33307.2</v>
          </cell>
        </row>
        <row r="97">
          <cell r="F97">
            <v>41033.16</v>
          </cell>
        </row>
        <row r="98">
          <cell r="F98">
            <v>26645.76</v>
          </cell>
        </row>
        <row r="99">
          <cell r="F99">
            <v>304126.42</v>
          </cell>
        </row>
        <row r="100">
          <cell r="F100">
            <v>6508.31</v>
          </cell>
        </row>
        <row r="101">
          <cell r="F101">
            <v>310634.73</v>
          </cell>
        </row>
        <row r="102">
          <cell r="F102">
            <v>6212.69</v>
          </cell>
        </row>
        <row r="103">
          <cell r="F103">
            <v>316847.42</v>
          </cell>
        </row>
        <row r="104">
          <cell r="F104">
            <v>57032.54</v>
          </cell>
        </row>
        <row r="105">
          <cell r="F105">
            <v>373879.96</v>
          </cell>
        </row>
        <row r="106">
          <cell r="F106">
            <v>895.95</v>
          </cell>
        </row>
        <row r="107">
          <cell r="F107">
            <v>7166.69</v>
          </cell>
        </row>
        <row r="108">
          <cell r="J108">
            <v>852.305595</v>
          </cell>
        </row>
        <row r="109">
          <cell r="J109">
            <v>74.5454725</v>
          </cell>
        </row>
        <row r="110">
          <cell r="J110">
            <v>926.8510675</v>
          </cell>
        </row>
        <row r="115">
          <cell r="F115">
            <v>597.06</v>
          </cell>
          <cell r="G115">
            <v>83.84</v>
          </cell>
          <cell r="H115">
            <v>40.47</v>
          </cell>
          <cell r="I115">
            <v>1.53</v>
          </cell>
          <cell r="J115">
            <v>9.630675</v>
          </cell>
          <cell r="K115">
            <v>0.1058</v>
          </cell>
          <cell r="L115">
            <v>472.75</v>
          </cell>
        </row>
        <row r="116">
          <cell r="F116">
            <v>0</v>
          </cell>
          <cell r="G116">
            <v>0</v>
          </cell>
          <cell r="H116">
            <v>0</v>
          </cell>
          <cell r="J116">
            <v>0</v>
          </cell>
          <cell r="L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578.3</v>
          </cell>
          <cell r="G126">
            <v>65.08</v>
          </cell>
          <cell r="H126">
            <v>40.47</v>
          </cell>
          <cell r="I126">
            <v>1.53</v>
          </cell>
          <cell r="J126">
            <v>7.1208</v>
          </cell>
          <cell r="K126">
            <v>0.1058</v>
          </cell>
          <cell r="L126">
            <v>472.75</v>
          </cell>
        </row>
        <row r="128">
          <cell r="G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63.28</v>
          </cell>
        </row>
        <row r="133">
          <cell r="F133">
            <v>43.3</v>
          </cell>
        </row>
        <row r="134">
          <cell r="F134">
            <v>0</v>
          </cell>
        </row>
        <row r="135">
          <cell r="F135">
            <v>684.88</v>
          </cell>
        </row>
        <row r="136">
          <cell r="F136">
            <v>18.76</v>
          </cell>
          <cell r="G136">
            <v>18.76</v>
          </cell>
          <cell r="H136">
            <v>0</v>
          </cell>
          <cell r="J136">
            <v>2.509875</v>
          </cell>
          <cell r="L136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13.51</v>
          </cell>
        </row>
        <row r="141">
          <cell r="F141">
            <v>7.18</v>
          </cell>
        </row>
        <row r="142">
          <cell r="F142">
            <v>39.45</v>
          </cell>
        </row>
        <row r="143">
          <cell r="F143">
            <v>0</v>
          </cell>
          <cell r="G143">
            <v>0</v>
          </cell>
          <cell r="H143">
            <v>0</v>
          </cell>
          <cell r="J143">
            <v>0</v>
          </cell>
          <cell r="L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J148">
            <v>0</v>
          </cell>
          <cell r="L148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J156">
            <v>0</v>
          </cell>
          <cell r="L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J161">
            <v>0</v>
          </cell>
          <cell r="L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J166">
            <v>0</v>
          </cell>
          <cell r="L166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J173">
            <v>0</v>
          </cell>
          <cell r="L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J177">
            <v>0</v>
          </cell>
          <cell r="L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J182">
            <v>0</v>
          </cell>
          <cell r="L182">
            <v>0</v>
          </cell>
        </row>
        <row r="183">
          <cell r="F183">
            <v>0</v>
          </cell>
        </row>
        <row r="184">
          <cell r="F184">
            <v>724.33</v>
          </cell>
          <cell r="G184">
            <v>0</v>
          </cell>
          <cell r="H184">
            <v>0</v>
          </cell>
          <cell r="J184">
            <v>0</v>
          </cell>
          <cell r="L184">
            <v>0</v>
          </cell>
        </row>
        <row r="185">
          <cell r="F185">
            <v>0</v>
          </cell>
        </row>
        <row r="186">
          <cell r="F186">
            <v>76.79</v>
          </cell>
        </row>
        <row r="187">
          <cell r="F187">
            <v>50.48</v>
          </cell>
        </row>
        <row r="188">
          <cell r="F188">
            <v>0</v>
          </cell>
        </row>
        <row r="189">
          <cell r="F189">
            <v>83.84</v>
          </cell>
        </row>
        <row r="190">
          <cell r="F190">
            <v>1.53</v>
          </cell>
        </row>
        <row r="191">
          <cell r="F191">
            <v>85.37</v>
          </cell>
        </row>
        <row r="192">
          <cell r="F192">
            <v>40.47</v>
          </cell>
        </row>
        <row r="193">
          <cell r="F193">
            <v>472.75</v>
          </cell>
        </row>
        <row r="194">
          <cell r="F194">
            <v>620.42</v>
          </cell>
        </row>
        <row r="195">
          <cell r="F195">
            <v>8.26</v>
          </cell>
        </row>
        <row r="196">
          <cell r="F196">
            <v>628.68</v>
          </cell>
        </row>
        <row r="197">
          <cell r="F197">
            <v>7.36</v>
          </cell>
        </row>
        <row r="198">
          <cell r="F198">
            <v>181.71</v>
          </cell>
        </row>
        <row r="199">
          <cell r="F199">
            <v>2023.37</v>
          </cell>
        </row>
        <row r="200">
          <cell r="F200">
            <v>565.17</v>
          </cell>
        </row>
        <row r="201">
          <cell r="F201">
            <v>371.53</v>
          </cell>
        </row>
        <row r="202">
          <cell r="F202">
            <v>480.39</v>
          </cell>
        </row>
        <row r="203">
          <cell r="F203">
            <v>297.22</v>
          </cell>
        </row>
        <row r="204">
          <cell r="F204">
            <v>3603.11</v>
          </cell>
        </row>
        <row r="205">
          <cell r="F205">
            <v>77.11</v>
          </cell>
        </row>
        <row r="206">
          <cell r="F206">
            <v>3680.22</v>
          </cell>
        </row>
        <row r="207">
          <cell r="F207">
            <v>73.6</v>
          </cell>
        </row>
        <row r="208">
          <cell r="F208">
            <v>3753.82</v>
          </cell>
        </row>
        <row r="209">
          <cell r="F209">
            <v>675.69</v>
          </cell>
        </row>
        <row r="210">
          <cell r="F210">
            <v>4429.51</v>
          </cell>
        </row>
        <row r="211">
          <cell r="F211">
            <v>1.53</v>
          </cell>
        </row>
        <row r="212">
          <cell r="F212">
            <v>85.37</v>
          </cell>
        </row>
        <row r="213">
          <cell r="J213">
            <v>9.630675</v>
          </cell>
        </row>
        <row r="214">
          <cell r="J214">
            <v>0.1058</v>
          </cell>
        </row>
        <row r="215">
          <cell r="J215">
            <v>9.736475</v>
          </cell>
        </row>
        <row r="220">
          <cell r="F220">
            <v>20111.6</v>
          </cell>
          <cell r="G220">
            <v>5916.73</v>
          </cell>
          <cell r="H220">
            <v>1888.02</v>
          </cell>
          <cell r="I220">
            <v>508.1</v>
          </cell>
          <cell r="J220">
            <v>503.194</v>
          </cell>
          <cell r="K220">
            <v>40.52807</v>
          </cell>
          <cell r="L220">
            <v>12306.85</v>
          </cell>
        </row>
        <row r="221">
          <cell r="F221">
            <v>0</v>
          </cell>
          <cell r="G221">
            <v>0</v>
          </cell>
          <cell r="H221">
            <v>0</v>
          </cell>
          <cell r="J221">
            <v>0</v>
          </cell>
          <cell r="L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7711.91</v>
          </cell>
          <cell r="G231">
            <v>1037.12</v>
          </cell>
          <cell r="H231">
            <v>1888.02</v>
          </cell>
          <cell r="I231">
            <v>508.1</v>
          </cell>
          <cell r="J231">
            <v>111.32</v>
          </cell>
          <cell r="K231">
            <v>40.52807</v>
          </cell>
          <cell r="L231">
            <v>4786.77</v>
          </cell>
        </row>
        <row r="233">
          <cell r="G233">
            <v>0</v>
          </cell>
        </row>
        <row r="234">
          <cell r="F234">
            <v>0</v>
          </cell>
        </row>
        <row r="235">
          <cell r="F235">
            <v>905.64</v>
          </cell>
        </row>
        <row r="236">
          <cell r="F236">
            <v>0</v>
          </cell>
        </row>
        <row r="237">
          <cell r="F237">
            <v>1467.96</v>
          </cell>
        </row>
        <row r="238">
          <cell r="F238">
            <v>1004.39</v>
          </cell>
        </row>
        <row r="239">
          <cell r="F239">
            <v>0</v>
          </cell>
        </row>
        <row r="240">
          <cell r="F240">
            <v>10184.26</v>
          </cell>
        </row>
        <row r="241">
          <cell r="F241">
            <v>7520.08</v>
          </cell>
          <cell r="G241">
            <v>0</v>
          </cell>
          <cell r="H241">
            <v>0</v>
          </cell>
          <cell r="J241">
            <v>0</v>
          </cell>
          <cell r="L241">
            <v>7520.08</v>
          </cell>
        </row>
        <row r="243">
          <cell r="F243">
            <v>985.32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7520.08</v>
          </cell>
        </row>
        <row r="248">
          <cell r="F248">
            <v>0</v>
          </cell>
          <cell r="G248">
            <v>0</v>
          </cell>
          <cell r="H248">
            <v>0</v>
          </cell>
          <cell r="J248">
            <v>0</v>
          </cell>
          <cell r="L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J253">
            <v>0</v>
          </cell>
          <cell r="L253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  <cell r="G261">
            <v>0</v>
          </cell>
          <cell r="H261">
            <v>0</v>
          </cell>
          <cell r="J261">
            <v>0</v>
          </cell>
          <cell r="L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J266">
            <v>0</v>
          </cell>
          <cell r="L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J271">
            <v>0</v>
          </cell>
          <cell r="L271">
            <v>0</v>
          </cell>
        </row>
        <row r="273">
          <cell r="F273">
            <v>985.32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4879.61</v>
          </cell>
          <cell r="G278">
            <v>4879.61</v>
          </cell>
          <cell r="H278">
            <v>0</v>
          </cell>
          <cell r="J278">
            <v>391.874</v>
          </cell>
          <cell r="L278">
            <v>0</v>
          </cell>
        </row>
        <row r="279">
          <cell r="F279">
            <v>3171.75</v>
          </cell>
        </row>
        <row r="280">
          <cell r="F280">
            <v>1951.84</v>
          </cell>
        </row>
        <row r="281">
          <cell r="F281">
            <v>10003.2</v>
          </cell>
        </row>
        <row r="282">
          <cell r="F282">
            <v>0</v>
          </cell>
          <cell r="G282">
            <v>0</v>
          </cell>
          <cell r="H282">
            <v>0</v>
          </cell>
          <cell r="J282">
            <v>0</v>
          </cell>
          <cell r="L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J287">
            <v>0</v>
          </cell>
          <cell r="L287">
            <v>0</v>
          </cell>
        </row>
        <row r="288">
          <cell r="F288">
            <v>0</v>
          </cell>
        </row>
        <row r="289">
          <cell r="F289">
            <v>27707.54</v>
          </cell>
          <cell r="G289">
            <v>0</v>
          </cell>
          <cell r="H289">
            <v>0</v>
          </cell>
          <cell r="J289">
            <v>0</v>
          </cell>
          <cell r="L289">
            <v>0</v>
          </cell>
        </row>
        <row r="290">
          <cell r="F290">
            <v>0</v>
          </cell>
        </row>
        <row r="291">
          <cell r="F291">
            <v>4639.71</v>
          </cell>
        </row>
        <row r="292">
          <cell r="F292">
            <v>2956.23</v>
          </cell>
        </row>
        <row r="293">
          <cell r="F293">
            <v>0</v>
          </cell>
        </row>
        <row r="294">
          <cell r="F294">
            <v>5916.73</v>
          </cell>
        </row>
        <row r="295">
          <cell r="F295">
            <v>508.1</v>
          </cell>
        </row>
        <row r="296">
          <cell r="F296">
            <v>6424.83</v>
          </cell>
        </row>
        <row r="297">
          <cell r="F297">
            <v>1888.02</v>
          </cell>
        </row>
        <row r="298">
          <cell r="F298">
            <v>12306.85</v>
          </cell>
        </row>
        <row r="299">
          <cell r="F299">
            <v>43783.8</v>
          </cell>
        </row>
        <row r="300">
          <cell r="F300">
            <v>2743.74</v>
          </cell>
        </row>
        <row r="301">
          <cell r="F301">
            <v>46527.54</v>
          </cell>
        </row>
        <row r="302">
          <cell r="F302">
            <v>7.24</v>
          </cell>
        </row>
        <row r="303">
          <cell r="F303">
            <v>8477.21</v>
          </cell>
        </row>
        <row r="304">
          <cell r="F304">
            <v>52673.32</v>
          </cell>
        </row>
        <row r="305">
          <cell r="F305">
            <v>33591.5</v>
          </cell>
        </row>
        <row r="306">
          <cell r="F306">
            <v>21403.11</v>
          </cell>
        </row>
        <row r="307">
          <cell r="F307">
            <v>28552.78</v>
          </cell>
        </row>
        <row r="308">
          <cell r="F308">
            <v>17122.49</v>
          </cell>
        </row>
        <row r="309">
          <cell r="F309">
            <v>150609.6</v>
          </cell>
        </row>
        <row r="310">
          <cell r="F310">
            <v>3223.05</v>
          </cell>
        </row>
        <row r="311">
          <cell r="F311">
            <v>153832.65</v>
          </cell>
        </row>
        <row r="312">
          <cell r="F312">
            <v>3076.65</v>
          </cell>
        </row>
        <row r="313">
          <cell r="F313">
            <v>156909.3</v>
          </cell>
        </row>
        <row r="314">
          <cell r="F314">
            <v>28243.67</v>
          </cell>
        </row>
        <row r="315">
          <cell r="F315">
            <v>185152.97</v>
          </cell>
        </row>
        <row r="316">
          <cell r="F316">
            <v>508.1</v>
          </cell>
        </row>
        <row r="317">
          <cell r="F317">
            <v>6424.83</v>
          </cell>
        </row>
        <row r="318">
          <cell r="J318">
            <v>503.194</v>
          </cell>
        </row>
        <row r="319">
          <cell r="J319">
            <v>40.52807</v>
          </cell>
        </row>
        <row r="320">
          <cell r="J320">
            <v>543.72207</v>
          </cell>
        </row>
        <row r="325">
          <cell r="F325">
            <v>12710.4</v>
          </cell>
          <cell r="G325">
            <v>1002.42</v>
          </cell>
          <cell r="H325">
            <v>1754.46</v>
          </cell>
          <cell r="I325">
            <v>462.61</v>
          </cell>
          <cell r="J325">
            <v>107.6768</v>
          </cell>
          <cell r="K325">
            <v>36.86118</v>
          </cell>
          <cell r="L325">
            <v>9953.52</v>
          </cell>
        </row>
        <row r="326">
          <cell r="F326">
            <v>0</v>
          </cell>
          <cell r="G326">
            <v>0</v>
          </cell>
          <cell r="H326">
            <v>0</v>
          </cell>
          <cell r="J326">
            <v>0</v>
          </cell>
          <cell r="L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0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10567.46</v>
          </cell>
          <cell r="G336">
            <v>1002.42</v>
          </cell>
          <cell r="H336">
            <v>1754.46</v>
          </cell>
          <cell r="I336">
            <v>462.61</v>
          </cell>
          <cell r="J336">
            <v>107.6768</v>
          </cell>
          <cell r="K336">
            <v>36.86118</v>
          </cell>
          <cell r="L336">
            <v>7810.58</v>
          </cell>
        </row>
        <row r="338">
          <cell r="G338">
            <v>0</v>
          </cell>
        </row>
        <row r="339">
          <cell r="F339">
            <v>0</v>
          </cell>
        </row>
        <row r="340">
          <cell r="F340">
            <v>3816.22</v>
          </cell>
        </row>
        <row r="341">
          <cell r="F341">
            <v>0</v>
          </cell>
        </row>
        <row r="342">
          <cell r="F342">
            <v>1391.79</v>
          </cell>
        </row>
        <row r="343">
          <cell r="F343">
            <v>952.27</v>
          </cell>
        </row>
        <row r="344">
          <cell r="F344">
            <v>0</v>
          </cell>
        </row>
        <row r="345">
          <cell r="F345">
            <v>12911.52</v>
          </cell>
        </row>
        <row r="346">
          <cell r="F346">
            <v>2142.94</v>
          </cell>
          <cell r="G346">
            <v>0</v>
          </cell>
          <cell r="H346">
            <v>0</v>
          </cell>
          <cell r="J346">
            <v>0</v>
          </cell>
          <cell r="L346">
            <v>2142.94</v>
          </cell>
        </row>
        <row r="348">
          <cell r="F348">
            <v>985.32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2142.94</v>
          </cell>
        </row>
        <row r="353">
          <cell r="F353">
            <v>0</v>
          </cell>
          <cell r="G353">
            <v>0</v>
          </cell>
          <cell r="H353">
            <v>0</v>
          </cell>
          <cell r="J353">
            <v>0</v>
          </cell>
          <cell r="L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J358">
            <v>0</v>
          </cell>
          <cell r="L358">
            <v>0</v>
          </cell>
        </row>
        <row r="361">
          <cell r="F361">
            <v>0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J366">
            <v>0</v>
          </cell>
          <cell r="L366">
            <v>0</v>
          </cell>
        </row>
        <row r="367">
          <cell r="F367">
            <v>0</v>
          </cell>
        </row>
        <row r="368">
          <cell r="F368">
            <v>0</v>
          </cell>
        </row>
        <row r="369">
          <cell r="F369">
            <v>0</v>
          </cell>
        </row>
        <row r="370">
          <cell r="F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J371">
            <v>0</v>
          </cell>
          <cell r="L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J376">
            <v>0</v>
          </cell>
          <cell r="L376">
            <v>0</v>
          </cell>
        </row>
        <row r="378">
          <cell r="F378">
            <v>985.32</v>
          </cell>
        </row>
        <row r="379">
          <cell r="F379">
            <v>0</v>
          </cell>
        </row>
        <row r="380">
          <cell r="F380">
            <v>0</v>
          </cell>
        </row>
        <row r="381">
          <cell r="F381">
            <v>0</v>
          </cell>
        </row>
        <row r="382">
          <cell r="F382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J383">
            <v>0</v>
          </cell>
          <cell r="L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J387">
            <v>0</v>
          </cell>
          <cell r="L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J392">
            <v>0</v>
          </cell>
          <cell r="L392">
            <v>0</v>
          </cell>
        </row>
        <row r="393">
          <cell r="F393">
            <v>0</v>
          </cell>
        </row>
        <row r="394">
          <cell r="F394">
            <v>15054.46</v>
          </cell>
          <cell r="G394">
            <v>0</v>
          </cell>
          <cell r="H394">
            <v>0</v>
          </cell>
          <cell r="J394">
            <v>0</v>
          </cell>
          <cell r="L394">
            <v>0</v>
          </cell>
        </row>
        <row r="395">
          <cell r="F395">
            <v>0</v>
          </cell>
        </row>
        <row r="396">
          <cell r="F396">
            <v>1391.79</v>
          </cell>
        </row>
        <row r="397">
          <cell r="F397">
            <v>952.27</v>
          </cell>
        </row>
        <row r="398">
          <cell r="F398">
            <v>0</v>
          </cell>
        </row>
        <row r="399">
          <cell r="F399">
            <v>1002.42</v>
          </cell>
        </row>
        <row r="400">
          <cell r="F400">
            <v>462.61</v>
          </cell>
        </row>
        <row r="401">
          <cell r="F401">
            <v>1465.03</v>
          </cell>
        </row>
        <row r="402">
          <cell r="F402">
            <v>1754.46</v>
          </cell>
        </row>
        <row r="403">
          <cell r="F403">
            <v>9953.52</v>
          </cell>
        </row>
        <row r="404">
          <cell r="F404">
            <v>7417.91</v>
          </cell>
        </row>
        <row r="405">
          <cell r="F405">
            <v>2498.09</v>
          </cell>
        </row>
        <row r="406">
          <cell r="F406">
            <v>9916</v>
          </cell>
        </row>
        <row r="407">
          <cell r="F407">
            <v>6.77</v>
          </cell>
        </row>
        <row r="408">
          <cell r="F408">
            <v>7877.53</v>
          </cell>
        </row>
        <row r="409">
          <cell r="F409">
            <v>42601.07</v>
          </cell>
        </row>
        <row r="410">
          <cell r="F410">
            <v>9422.42</v>
          </cell>
        </row>
        <row r="411">
          <cell r="F411">
            <v>6446.87</v>
          </cell>
        </row>
        <row r="412">
          <cell r="F412">
            <v>8009.06</v>
          </cell>
        </row>
        <row r="413">
          <cell r="F413">
            <v>5157.5</v>
          </cell>
        </row>
        <row r="414">
          <cell r="F414">
            <v>71063.07</v>
          </cell>
        </row>
        <row r="415">
          <cell r="F415">
            <v>1520.75</v>
          </cell>
        </row>
        <row r="416">
          <cell r="F416">
            <v>72583.82</v>
          </cell>
        </row>
        <row r="417">
          <cell r="F417">
            <v>1451.68</v>
          </cell>
        </row>
        <row r="418">
          <cell r="F418">
            <v>74035.5</v>
          </cell>
        </row>
        <row r="419">
          <cell r="F419">
            <v>13326.39</v>
          </cell>
        </row>
        <row r="420">
          <cell r="F420">
            <v>87361.89</v>
          </cell>
        </row>
        <row r="421">
          <cell r="F421">
            <v>462.61</v>
          </cell>
        </row>
        <row r="422">
          <cell r="F422">
            <v>1465.03</v>
          </cell>
        </row>
        <row r="423">
          <cell r="J423">
            <v>107.6768</v>
          </cell>
        </row>
        <row r="424">
          <cell r="J424">
            <v>36.86118</v>
          </cell>
        </row>
        <row r="425">
          <cell r="J425">
            <v>144.53798</v>
          </cell>
        </row>
        <row r="427">
          <cell r="F427">
            <v>83791.19</v>
          </cell>
          <cell r="G427">
            <v>13273.73</v>
          </cell>
          <cell r="H427">
            <v>9826.16</v>
          </cell>
          <cell r="I427">
            <v>1868.19</v>
          </cell>
          <cell r="J427">
            <v>1472.80707</v>
          </cell>
          <cell r="K427">
            <v>152.0405225</v>
          </cell>
          <cell r="L427">
            <v>60691.3</v>
          </cell>
        </row>
        <row r="428">
          <cell r="F428">
            <v>0</v>
          </cell>
          <cell r="G428">
            <v>0</v>
          </cell>
          <cell r="H428">
            <v>0</v>
          </cell>
          <cell r="J428">
            <v>0</v>
          </cell>
          <cell r="L428">
            <v>0</v>
          </cell>
        </row>
        <row r="429">
          <cell r="F429">
            <v>0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0</v>
          </cell>
        </row>
        <row r="433">
          <cell r="F433">
            <v>0</v>
          </cell>
        </row>
        <row r="434">
          <cell r="F434">
            <v>0</v>
          </cell>
        </row>
        <row r="435">
          <cell r="F435">
            <v>0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62340.4</v>
          </cell>
          <cell r="G438">
            <v>7809.42</v>
          </cell>
          <cell r="H438">
            <v>9822.89</v>
          </cell>
          <cell r="I438">
            <v>1867.12</v>
          </cell>
          <cell r="J438">
            <v>1003.759675</v>
          </cell>
          <cell r="K438">
            <v>151.9531225</v>
          </cell>
          <cell r="L438">
            <v>44708.09</v>
          </cell>
        </row>
        <row r="440">
          <cell r="G440">
            <v>0</v>
          </cell>
        </row>
        <row r="441">
          <cell r="F441">
            <v>0</v>
          </cell>
        </row>
        <row r="442">
          <cell r="F442">
            <v>29786.05</v>
          </cell>
        </row>
        <row r="443">
          <cell r="F443">
            <v>0</v>
          </cell>
        </row>
        <row r="444">
          <cell r="F444">
            <v>9192.72</v>
          </cell>
        </row>
        <row r="445">
          <cell r="F445">
            <v>6289.75</v>
          </cell>
        </row>
        <row r="446">
          <cell r="F446">
            <v>0</v>
          </cell>
        </row>
        <row r="447">
          <cell r="F447">
            <v>77822.87</v>
          </cell>
        </row>
        <row r="448">
          <cell r="F448">
            <v>16571.18</v>
          </cell>
          <cell r="G448">
            <v>584.7</v>
          </cell>
          <cell r="H448">
            <v>3.27</v>
          </cell>
          <cell r="I448">
            <v>1.07</v>
          </cell>
          <cell r="J448">
            <v>77.173395</v>
          </cell>
          <cell r="K448">
            <v>0.0874</v>
          </cell>
          <cell r="L448">
            <v>15983.21</v>
          </cell>
        </row>
        <row r="450">
          <cell r="F450">
            <v>2925.36</v>
          </cell>
        </row>
        <row r="451">
          <cell r="F451">
            <v>0</v>
          </cell>
        </row>
        <row r="452">
          <cell r="F452">
            <v>495.47</v>
          </cell>
        </row>
        <row r="453">
          <cell r="F453">
            <v>375.74</v>
          </cell>
        </row>
        <row r="454">
          <cell r="F454">
            <v>17442.39</v>
          </cell>
        </row>
        <row r="455">
          <cell r="F455">
            <v>0</v>
          </cell>
          <cell r="G455">
            <v>0</v>
          </cell>
          <cell r="H455">
            <v>0</v>
          </cell>
          <cell r="J455">
            <v>0</v>
          </cell>
          <cell r="L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J460">
            <v>0</v>
          </cell>
          <cell r="L460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J468">
            <v>0</v>
          </cell>
          <cell r="L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J473">
            <v>0</v>
          </cell>
          <cell r="L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J478">
            <v>0</v>
          </cell>
          <cell r="L478">
            <v>0</v>
          </cell>
        </row>
        <row r="480">
          <cell r="F480">
            <v>2925.36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4879.61</v>
          </cell>
          <cell r="G485">
            <v>4879.61</v>
          </cell>
          <cell r="H485">
            <v>0</v>
          </cell>
          <cell r="J485">
            <v>391.874</v>
          </cell>
          <cell r="L485">
            <v>0</v>
          </cell>
        </row>
        <row r="486">
          <cell r="F486">
            <v>3171.75</v>
          </cell>
        </row>
        <row r="487">
          <cell r="F487">
            <v>1951.84</v>
          </cell>
        </row>
        <row r="488">
          <cell r="F488">
            <v>10003.2</v>
          </cell>
        </row>
        <row r="489">
          <cell r="F489">
            <v>0</v>
          </cell>
          <cell r="G489">
            <v>0</v>
          </cell>
          <cell r="H489">
            <v>0</v>
          </cell>
          <cell r="J489">
            <v>0</v>
          </cell>
          <cell r="L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  <cell r="G494">
            <v>0</v>
          </cell>
          <cell r="H494">
            <v>0</v>
          </cell>
          <cell r="J494">
            <v>0</v>
          </cell>
          <cell r="L494">
            <v>0</v>
          </cell>
        </row>
        <row r="495">
          <cell r="F495">
            <v>0</v>
          </cell>
        </row>
        <row r="496">
          <cell r="F496">
            <v>105268.46</v>
          </cell>
          <cell r="G496">
            <v>0</v>
          </cell>
          <cell r="H496">
            <v>0</v>
          </cell>
          <cell r="J496">
            <v>0</v>
          </cell>
          <cell r="L496">
            <v>0</v>
          </cell>
        </row>
        <row r="497">
          <cell r="F497">
            <v>0</v>
          </cell>
        </row>
        <row r="498">
          <cell r="F498">
            <v>12859.94</v>
          </cell>
        </row>
        <row r="499">
          <cell r="F499">
            <v>8617.33</v>
          </cell>
        </row>
        <row r="500">
          <cell r="F500">
            <v>0</v>
          </cell>
        </row>
        <row r="501">
          <cell r="F501">
            <v>13273.73</v>
          </cell>
        </row>
        <row r="502">
          <cell r="F502">
            <v>1868.19</v>
          </cell>
        </row>
        <row r="503">
          <cell r="F503">
            <v>15141.92</v>
          </cell>
        </row>
        <row r="504">
          <cell r="F504">
            <v>9826.16</v>
          </cell>
        </row>
        <row r="505">
          <cell r="F505">
            <v>60691.3</v>
          </cell>
        </row>
        <row r="506">
          <cell r="F506">
            <v>98225.6</v>
          </cell>
        </row>
        <row r="507">
          <cell r="F507">
            <v>10088.23</v>
          </cell>
        </row>
        <row r="508">
          <cell r="F508">
            <v>108313.83</v>
          </cell>
        </row>
        <row r="509">
          <cell r="F509">
            <v>7.15</v>
          </cell>
        </row>
        <row r="510">
          <cell r="F510">
            <v>44119.46</v>
          </cell>
        </row>
        <row r="511">
          <cell r="F511">
            <v>259758.76</v>
          </cell>
        </row>
        <row r="512">
          <cell r="F512">
            <v>91948.57</v>
          </cell>
        </row>
        <row r="513">
          <cell r="F513">
            <v>61613.91</v>
          </cell>
        </row>
        <row r="514">
          <cell r="F514">
            <v>78156.28</v>
          </cell>
        </row>
        <row r="515">
          <cell r="F515">
            <v>49291.13</v>
          </cell>
        </row>
        <row r="516">
          <cell r="F516">
            <v>529551.23</v>
          </cell>
        </row>
        <row r="517">
          <cell r="F517">
            <v>11332.4</v>
          </cell>
        </row>
        <row r="518">
          <cell r="F518">
            <v>540883.63</v>
          </cell>
        </row>
        <row r="519">
          <cell r="F519">
            <v>10817.67</v>
          </cell>
        </row>
        <row r="520">
          <cell r="F520">
            <v>551701.3</v>
          </cell>
        </row>
        <row r="523">
          <cell r="F523">
            <v>1868.19</v>
          </cell>
        </row>
        <row r="524">
          <cell r="F524">
            <v>15141.92</v>
          </cell>
        </row>
        <row r="525">
          <cell r="J525">
            <v>1472.80707</v>
          </cell>
        </row>
        <row r="526">
          <cell r="J526">
            <v>152.0405225</v>
          </cell>
        </row>
        <row r="527">
          <cell r="J527">
            <v>1624.8475925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R1672"/>
  <sheetViews>
    <sheetView tabSelected="1" workbookViewId="0" topLeftCell="A1455">
      <selection activeCell="F1659" sqref="F1659"/>
    </sheetView>
  </sheetViews>
  <sheetFormatPr defaultColWidth="9.140625" defaultRowHeight="10.5"/>
  <cols>
    <col min="1" max="1" width="4.140625" style="2" customWidth="1"/>
    <col min="2" max="2" width="47.8515625" style="2" customWidth="1"/>
    <col min="3" max="3" width="9.421875" style="2" customWidth="1"/>
    <col min="4" max="5" width="12.00390625" style="2" customWidth="1"/>
    <col min="6" max="6" width="17.7109375" style="2" customWidth="1"/>
    <col min="7" max="8" width="12.00390625" style="2" customWidth="1"/>
    <col min="9" max="9" width="9.00390625" style="2" customWidth="1"/>
    <col min="10" max="10" width="12.00390625" style="2" customWidth="1"/>
    <col min="11" max="12" width="9.140625" style="2" hidden="1" customWidth="1"/>
    <col min="13" max="13" width="9.140625" style="2" customWidth="1"/>
    <col min="14" max="14" width="9.140625" style="2" hidden="1" customWidth="1"/>
    <col min="15" max="17" width="9.140625" style="2" customWidth="1"/>
    <col min="18" max="18" width="9.140625" style="2" hidden="1" customWidth="1"/>
    <col min="19" max="16384" width="9.140625" style="2" customWidth="1"/>
  </cols>
  <sheetData>
    <row r="1" spans="1:10" ht="10.5">
      <c r="A1" s="3" t="s">
        <v>0</v>
      </c>
      <c r="D1" s="3" t="s">
        <v>1</v>
      </c>
      <c r="J1" s="4" t="s">
        <v>2</v>
      </c>
    </row>
    <row r="3" spans="2:10" ht="10.5" customHeight="1">
      <c r="B3" s="62" t="s">
        <v>3</v>
      </c>
      <c r="C3" s="62"/>
      <c r="E3" s="44"/>
      <c r="F3" s="45"/>
      <c r="G3"/>
      <c r="H3" s="71" t="s">
        <v>4</v>
      </c>
      <c r="I3" s="71"/>
      <c r="J3" s="71"/>
    </row>
    <row r="4" spans="1:10" ht="10.5">
      <c r="A4" s="59"/>
      <c r="B4" s="59"/>
      <c r="C4" s="59"/>
      <c r="D4" s="46"/>
      <c r="E4" s="47"/>
      <c r="F4" s="47"/>
      <c r="G4" s="71"/>
      <c r="H4" s="71"/>
      <c r="I4" s="71"/>
      <c r="J4" s="71"/>
    </row>
    <row r="5" spans="1:10" ht="10.5">
      <c r="A5" s="59"/>
      <c r="B5" s="59"/>
      <c r="C5" s="59"/>
      <c r="D5" s="46"/>
      <c r="E5" s="47"/>
      <c r="F5" s="47"/>
      <c r="G5" s="71"/>
      <c r="H5" s="71"/>
      <c r="I5" s="71"/>
      <c r="J5" s="71"/>
    </row>
    <row r="6" spans="1:10" ht="10.5" customHeight="1">
      <c r="A6" s="62" t="s">
        <v>5</v>
      </c>
      <c r="B6" s="62"/>
      <c r="C6" s="62"/>
      <c r="D6" s="44"/>
      <c r="E6" s="45"/>
      <c r="F6" s="45"/>
      <c r="G6" s="71" t="s">
        <v>5</v>
      </c>
      <c r="H6" s="71"/>
      <c r="I6" s="71"/>
      <c r="J6" s="71"/>
    </row>
    <row r="7" spans="1:10" ht="10.5">
      <c r="A7" s="59"/>
      <c r="B7" s="59"/>
      <c r="C7" s="59"/>
      <c r="D7" s="46"/>
      <c r="E7" s="47"/>
      <c r="F7" s="47"/>
      <c r="G7" s="71"/>
      <c r="H7" s="71"/>
      <c r="I7" s="71"/>
      <c r="J7" s="71"/>
    </row>
    <row r="8" spans="1:10" ht="10.5" customHeight="1">
      <c r="A8" s="62" t="s">
        <v>6</v>
      </c>
      <c r="B8" s="62"/>
      <c r="C8" s="62"/>
      <c r="D8" s="44"/>
      <c r="E8" s="45"/>
      <c r="F8" s="45"/>
      <c r="G8" s="71" t="s">
        <v>6</v>
      </c>
      <c r="H8" s="71"/>
      <c r="I8" s="71"/>
      <c r="J8" s="71"/>
    </row>
    <row r="11" spans="1:10" ht="10.5">
      <c r="A11" s="72" t="s">
        <v>7</v>
      </c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10.5">
      <c r="A12" s="73" t="s">
        <v>8</v>
      </c>
      <c r="B12" s="73"/>
      <c r="C12" s="73"/>
      <c r="D12" s="73"/>
      <c r="E12" s="73"/>
      <c r="F12" s="73"/>
      <c r="G12" s="73"/>
      <c r="H12" s="73"/>
      <c r="I12" s="73"/>
      <c r="J12" s="73"/>
    </row>
    <row r="13" spans="1:10" ht="10.5">
      <c r="A13" s="74" t="s">
        <v>473</v>
      </c>
      <c r="B13" s="73"/>
      <c r="C13" s="73"/>
      <c r="D13" s="73"/>
      <c r="E13" s="73"/>
      <c r="F13" s="73"/>
      <c r="G13" s="73"/>
      <c r="H13" s="73"/>
      <c r="I13" s="73"/>
      <c r="J13" s="73"/>
    </row>
    <row r="14" spans="2:3" ht="10.5">
      <c r="B14" s="7" t="s">
        <v>9</v>
      </c>
      <c r="C14" s="6" t="s">
        <v>10</v>
      </c>
    </row>
    <row r="15" spans="7:10" ht="10.5">
      <c r="G15" s="7" t="s">
        <v>11</v>
      </c>
      <c r="H15" s="55">
        <v>105.268</v>
      </c>
      <c r="I15" s="55"/>
      <c r="J15" s="9" t="s">
        <v>12</v>
      </c>
    </row>
    <row r="16" spans="7:10" ht="10.5">
      <c r="G16" s="7" t="s">
        <v>13</v>
      </c>
      <c r="H16" s="55">
        <v>77.823</v>
      </c>
      <c r="I16" s="55"/>
      <c r="J16" s="9" t="s">
        <v>12</v>
      </c>
    </row>
    <row r="17" spans="7:10" ht="10.5">
      <c r="G17" s="7" t="s">
        <v>14</v>
      </c>
      <c r="H17" s="55">
        <v>1.625</v>
      </c>
      <c r="I17" s="55"/>
      <c r="J17" s="9" t="s">
        <v>15</v>
      </c>
    </row>
    <row r="18" spans="7:10" ht="10.5">
      <c r="G18" s="7" t="s">
        <v>16</v>
      </c>
      <c r="H18" s="55">
        <v>15.142</v>
      </c>
      <c r="I18" s="55"/>
      <c r="J18" s="9" t="s">
        <v>12</v>
      </c>
    </row>
    <row r="19" spans="1:10" ht="10.5">
      <c r="A19" s="64" t="s">
        <v>17</v>
      </c>
      <c r="B19" s="64"/>
      <c r="C19" s="64"/>
      <c r="D19" s="64"/>
      <c r="E19" s="64"/>
      <c r="F19" s="64"/>
      <c r="G19" s="64"/>
      <c r="H19" s="64"/>
      <c r="I19" s="64"/>
      <c r="J19" s="64"/>
    </row>
    <row r="20" ht="4.5" customHeight="1"/>
    <row r="21" spans="1:10" ht="43.5" customHeight="1">
      <c r="A21" s="65" t="s">
        <v>18</v>
      </c>
      <c r="B21" s="65" t="s">
        <v>19</v>
      </c>
      <c r="C21" s="65" t="s">
        <v>20</v>
      </c>
      <c r="D21" s="68" t="s">
        <v>21</v>
      </c>
      <c r="E21" s="69"/>
      <c r="F21" s="68" t="s">
        <v>22</v>
      </c>
      <c r="G21" s="70"/>
      <c r="H21" s="69"/>
      <c r="I21" s="68" t="s">
        <v>23</v>
      </c>
      <c r="J21" s="69"/>
    </row>
    <row r="22" spans="1:10" ht="10.5" customHeight="1">
      <c r="A22" s="66"/>
      <c r="B22" s="66"/>
      <c r="C22" s="66"/>
      <c r="D22" s="10" t="s">
        <v>24</v>
      </c>
      <c r="E22" s="10" t="s">
        <v>25</v>
      </c>
      <c r="F22" s="65" t="s">
        <v>24</v>
      </c>
      <c r="G22" s="65" t="s">
        <v>26</v>
      </c>
      <c r="H22" s="10" t="s">
        <v>25</v>
      </c>
      <c r="I22" s="68" t="s">
        <v>27</v>
      </c>
      <c r="J22" s="69"/>
    </row>
    <row r="23" spans="1:10" ht="43.5" customHeight="1">
      <c r="A23" s="67"/>
      <c r="B23" s="67"/>
      <c r="C23" s="67"/>
      <c r="D23" s="10" t="s">
        <v>26</v>
      </c>
      <c r="E23" s="10" t="s">
        <v>28</v>
      </c>
      <c r="F23" s="67"/>
      <c r="G23" s="67"/>
      <c r="H23" s="10" t="s">
        <v>28</v>
      </c>
      <c r="I23" s="10" t="s">
        <v>29</v>
      </c>
      <c r="J23" s="10" t="s">
        <v>24</v>
      </c>
    </row>
    <row r="24" spans="1:10" ht="10.5">
      <c r="A24" s="11">
        <v>1</v>
      </c>
      <c r="B24" s="11">
        <v>2</v>
      </c>
      <c r="C24" s="11">
        <v>3</v>
      </c>
      <c r="D24" s="11">
        <v>4</v>
      </c>
      <c r="E24" s="11">
        <v>5</v>
      </c>
      <c r="F24" s="11">
        <v>6</v>
      </c>
      <c r="G24" s="11">
        <v>7</v>
      </c>
      <c r="H24" s="11">
        <v>8</v>
      </c>
      <c r="I24" s="11">
        <v>9</v>
      </c>
      <c r="J24" s="11">
        <v>10</v>
      </c>
    </row>
    <row r="25" ht="10.5">
      <c r="B25" s="9" t="s">
        <v>30</v>
      </c>
    </row>
    <row r="27" spans="2:10" ht="10.5">
      <c r="B27" s="63" t="s">
        <v>31</v>
      </c>
      <c r="C27" s="63"/>
      <c r="D27" s="63"/>
      <c r="E27" s="63"/>
      <c r="F27" s="63"/>
      <c r="G27" s="63"/>
      <c r="H27" s="63"/>
      <c r="I27" s="63"/>
      <c r="J27" s="63"/>
    </row>
    <row r="28" spans="2:10" ht="10.5">
      <c r="B28" s="63"/>
      <c r="C28" s="63"/>
      <c r="D28" s="63"/>
      <c r="E28" s="63"/>
      <c r="F28" s="63"/>
      <c r="G28" s="63"/>
      <c r="H28" s="63"/>
      <c r="I28" s="63"/>
      <c r="J28" s="63"/>
    </row>
    <row r="29" spans="1:14" ht="10.5">
      <c r="A29" s="61" t="s">
        <v>32</v>
      </c>
      <c r="B29" s="62" t="s">
        <v>33</v>
      </c>
      <c r="C29" s="59">
        <v>6.4</v>
      </c>
      <c r="D29" s="12">
        <f>'[1]Базовые цены за единицу'!B9</f>
        <v>84.46</v>
      </c>
      <c r="E29" s="12">
        <f>'[1]Базовые цены за единицу'!D9</f>
        <v>0.43</v>
      </c>
      <c r="F29" s="56">
        <f>'[1]Базовые цены с учетом расхода'!B9</f>
        <v>540.54</v>
      </c>
      <c r="G29" s="56">
        <f>'[1]Базовые цены с учетом расхода'!C9</f>
        <v>537.79</v>
      </c>
      <c r="H29" s="12">
        <f>'[1]Базовые цены с учетом расхода'!D9</f>
        <v>2.75</v>
      </c>
      <c r="I29" s="14">
        <v>11.086</v>
      </c>
      <c r="J29" s="14">
        <f>'[1]Базовые цены с учетом расхода'!I9</f>
        <v>70.9504</v>
      </c>
      <c r="K29" s="2" t="s">
        <v>34</v>
      </c>
      <c r="L29" s="2" t="s">
        <v>35</v>
      </c>
      <c r="N29" s="56">
        <f>'[1]Базовые цены с учетом расхода'!F9</f>
        <v>0</v>
      </c>
    </row>
    <row r="30" spans="1:14" ht="10.5">
      <c r="A30" s="59"/>
      <c r="B30" s="62"/>
      <c r="C30" s="59"/>
      <c r="D30" s="13">
        <f>'[1]Базовые цены за единицу'!C9</f>
        <v>84.03</v>
      </c>
      <c r="E30" s="13">
        <f>'[1]Базовые цены за единицу'!E9</f>
        <v>0.14</v>
      </c>
      <c r="F30" s="56"/>
      <c r="G30" s="56"/>
      <c r="H30" s="13">
        <f>'[1]Базовые цены с учетом расхода'!E9</f>
        <v>0.9</v>
      </c>
      <c r="I30" s="2">
        <v>0.0115</v>
      </c>
      <c r="J30" s="2">
        <f>'[1]Базовые цены с учетом расхода'!K9</f>
        <v>0.0736</v>
      </c>
      <c r="K30" s="2" t="s">
        <v>36</v>
      </c>
      <c r="L30" s="2" t="s">
        <v>37</v>
      </c>
      <c r="N30" s="56"/>
    </row>
    <row r="31" spans="2:6" ht="10.5" hidden="1">
      <c r="B31" s="15" t="s">
        <v>38</v>
      </c>
      <c r="F31" s="2">
        <v>537.79</v>
      </c>
    </row>
    <row r="32" spans="2:6" ht="10.5" hidden="1">
      <c r="B32" s="15" t="s">
        <v>39</v>
      </c>
      <c r="F32" s="2">
        <v>2.75</v>
      </c>
    </row>
    <row r="33" spans="2:6" ht="10.5" hidden="1">
      <c r="B33" s="15" t="s">
        <v>40</v>
      </c>
      <c r="F33" s="2">
        <v>0.9</v>
      </c>
    </row>
    <row r="34" ht="10.5" hidden="1">
      <c r="B34" s="15" t="s">
        <v>41</v>
      </c>
    </row>
    <row r="35" ht="21" hidden="1">
      <c r="B35" s="15" t="s">
        <v>42</v>
      </c>
    </row>
    <row r="36" spans="2:11" ht="21" hidden="1">
      <c r="B36" s="15" t="s">
        <v>43</v>
      </c>
      <c r="C36" s="16"/>
      <c r="K36" s="2" t="s">
        <v>44</v>
      </c>
    </row>
    <row r="37" ht="10.5" hidden="1">
      <c r="B37" s="15" t="s">
        <v>45</v>
      </c>
    </row>
    <row r="38" ht="21" hidden="1">
      <c r="B38" s="15" t="s">
        <v>46</v>
      </c>
    </row>
    <row r="39" ht="10.5" hidden="1">
      <c r="B39" s="15" t="s">
        <v>47</v>
      </c>
    </row>
    <row r="40" spans="2:12" ht="10.5" hidden="1">
      <c r="B40" s="15" t="s">
        <v>48</v>
      </c>
      <c r="C40" s="1">
        <v>85</v>
      </c>
      <c r="F40" s="13">
        <f>IF('[1]Базовые цены с учетом расхода'!N9&gt;0,'[1]Базовые цены с учетом расхода'!N9,IF('[1]Базовые цены с учетом расхода'!N9&lt;0,'[1]Базовые цены с учетом расхода'!N9,""))</f>
        <v>457.89</v>
      </c>
      <c r="L40" s="5" t="s">
        <v>49</v>
      </c>
    </row>
    <row r="41" spans="2:12" ht="10.5" hidden="1">
      <c r="B41" s="15" t="s">
        <v>50</v>
      </c>
      <c r="C41" s="1">
        <v>85</v>
      </c>
      <c r="F41" s="13">
        <f>IF('[1]Базовые цены с учетом расхода'!P9&gt;0,'[1]Базовые цены с учетом расхода'!P9,IF('[1]Базовые цены с учетом расхода'!P9&lt;0,'[1]Базовые цены с учетом расхода'!P9,""))</f>
        <v>457.15</v>
      </c>
      <c r="L41" s="5" t="s">
        <v>51</v>
      </c>
    </row>
    <row r="42" spans="2:12" ht="10.5" hidden="1">
      <c r="B42" s="15" t="s">
        <v>52</v>
      </c>
      <c r="C42" s="1">
        <v>85</v>
      </c>
      <c r="F42" s="13">
        <f>IF('[1]Базовые цены с учетом расхода'!Q9&gt;0,'[1]Базовые цены с учетом расхода'!Q9,IF('[1]Базовые цены с учетом расхода'!Q9&lt;0,'[1]Базовые цены с учетом расхода'!Q9,""))</f>
        <v>0.7</v>
      </c>
      <c r="L42" s="5" t="s">
        <v>53</v>
      </c>
    </row>
    <row r="43" spans="2:12" ht="10.5" hidden="1">
      <c r="B43" s="15" t="s">
        <v>54</v>
      </c>
      <c r="C43" s="1">
        <v>65</v>
      </c>
      <c r="F43" s="13">
        <f>IF('[1]Базовые цены с учетом расхода'!O9&gt;0,'[1]Базовые цены с учетом расхода'!O9,IF('[1]Базовые цены с учетом расхода'!O9&lt;0,'[1]Базовые цены с учетом расхода'!O9,""))</f>
        <v>350.15</v>
      </c>
      <c r="L43" s="5" t="s">
        <v>55</v>
      </c>
    </row>
    <row r="44" spans="2:12" ht="10.5" hidden="1">
      <c r="B44" s="15" t="s">
        <v>56</v>
      </c>
      <c r="C44" s="1">
        <v>65</v>
      </c>
      <c r="F44" s="13">
        <f>IF('[1]Базовые цены с учетом расхода'!R9&gt;0,'[1]Базовые цены с учетом расхода'!R9,IF('[1]Базовые цены с учетом расхода'!R9&lt;0,'[1]Базовые цены с учетом расхода'!R9,""))</f>
        <v>349.57</v>
      </c>
      <c r="L44" s="5" t="s">
        <v>57</v>
      </c>
    </row>
    <row r="45" spans="2:12" ht="10.5" hidden="1">
      <c r="B45" s="15" t="s">
        <v>58</v>
      </c>
      <c r="C45" s="1">
        <v>65</v>
      </c>
      <c r="F45" s="13">
        <f>IF('[1]Базовые цены с учетом расхода'!S9&gt;0,'[1]Базовые цены с учетом расхода'!S9,IF('[1]Базовые цены с учетом расхода'!S9&lt;0,'[1]Базовые цены с учетом расхода'!S9,""))</f>
        <v>0.58</v>
      </c>
      <c r="L45" s="5" t="s">
        <v>59</v>
      </c>
    </row>
    <row r="46" spans="1:10" ht="10.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4" ht="10.5">
      <c r="A47" s="61" t="s">
        <v>60</v>
      </c>
      <c r="B47" s="62" t="s">
        <v>61</v>
      </c>
      <c r="C47" s="59">
        <v>0.4</v>
      </c>
      <c r="D47" s="12">
        <f>'[1]Базовые цены за единицу'!B10</f>
        <v>56.39</v>
      </c>
      <c r="E47" s="12">
        <f>'[1]Базовые цены за единицу'!D10</f>
        <v>1.29</v>
      </c>
      <c r="F47" s="56">
        <f>'[1]Базовые цены с учетом расхода'!B10</f>
        <v>22.56</v>
      </c>
      <c r="G47" s="56">
        <f>'[1]Базовые цены с учетом расхода'!C10</f>
        <v>22.04</v>
      </c>
      <c r="H47" s="12">
        <f>'[1]Базовые цены с учетом расхода'!D10</f>
        <v>0.52</v>
      </c>
      <c r="I47" s="14">
        <v>7.268</v>
      </c>
      <c r="J47" s="14">
        <f>'[1]Базовые цены с учетом расхода'!I10</f>
        <v>2.9072</v>
      </c>
      <c r="K47" s="2" t="s">
        <v>34</v>
      </c>
      <c r="L47" s="2" t="s">
        <v>35</v>
      </c>
      <c r="N47" s="56">
        <f>'[1]Базовые цены с учетом расхода'!F10</f>
        <v>0</v>
      </c>
    </row>
    <row r="48" spans="1:14" ht="21.75" customHeight="1">
      <c r="A48" s="59"/>
      <c r="B48" s="62"/>
      <c r="C48" s="59"/>
      <c r="D48" s="13">
        <f>'[1]Базовые цены за единицу'!C10</f>
        <v>55.1</v>
      </c>
      <c r="E48" s="13">
        <f>'[1]Базовые цены за единицу'!E10</f>
        <v>0.43</v>
      </c>
      <c r="F48" s="56"/>
      <c r="G48" s="56"/>
      <c r="H48" s="13">
        <f>'[1]Базовые цены с учетом расхода'!E10</f>
        <v>0.17</v>
      </c>
      <c r="I48" s="2">
        <v>0.0345</v>
      </c>
      <c r="J48" s="2">
        <f>'[1]Базовые цены с учетом расхода'!K10</f>
        <v>0.0138</v>
      </c>
      <c r="K48" s="2" t="s">
        <v>36</v>
      </c>
      <c r="L48" s="2" t="s">
        <v>37</v>
      </c>
      <c r="N48" s="56"/>
    </row>
    <row r="49" spans="2:6" ht="10.5" hidden="1">
      <c r="B49" s="15" t="s">
        <v>38</v>
      </c>
      <c r="F49" s="2">
        <v>22.04</v>
      </c>
    </row>
    <row r="50" spans="2:6" ht="10.5" hidden="1">
      <c r="B50" s="15" t="s">
        <v>39</v>
      </c>
      <c r="F50" s="2">
        <v>0.52</v>
      </c>
    </row>
    <row r="51" spans="2:6" ht="10.5" hidden="1">
      <c r="B51" s="15" t="s">
        <v>40</v>
      </c>
      <c r="F51" s="2">
        <v>0.17</v>
      </c>
    </row>
    <row r="52" ht="10.5" hidden="1">
      <c r="B52" s="15" t="s">
        <v>41</v>
      </c>
    </row>
    <row r="53" ht="21" hidden="1">
      <c r="B53" s="15" t="s">
        <v>42</v>
      </c>
    </row>
    <row r="54" spans="2:11" ht="21" hidden="1">
      <c r="B54" s="15" t="s">
        <v>43</v>
      </c>
      <c r="C54" s="16"/>
      <c r="K54" s="2" t="s">
        <v>44</v>
      </c>
    </row>
    <row r="55" ht="10.5" hidden="1">
      <c r="B55" s="15" t="s">
        <v>45</v>
      </c>
    </row>
    <row r="56" ht="21" hidden="1">
      <c r="B56" s="15" t="s">
        <v>46</v>
      </c>
    </row>
    <row r="57" ht="10.5" hidden="1">
      <c r="B57" s="15" t="s">
        <v>47</v>
      </c>
    </row>
    <row r="58" spans="2:12" ht="10.5" hidden="1">
      <c r="B58" s="15" t="s">
        <v>48</v>
      </c>
      <c r="C58" s="1">
        <v>85</v>
      </c>
      <c r="F58" s="13">
        <f>IF('[1]Базовые цены с учетом расхода'!N10&gt;0,'[1]Базовые цены с учетом расхода'!N10,IF('[1]Базовые цены с учетом расхода'!N10&lt;0,'[1]Базовые цены с учетом расхода'!N10,""))</f>
        <v>18.88</v>
      </c>
      <c r="L58" s="5" t="s">
        <v>49</v>
      </c>
    </row>
    <row r="59" spans="2:12" ht="10.5" hidden="1">
      <c r="B59" s="15" t="s">
        <v>50</v>
      </c>
      <c r="C59" s="1">
        <v>85</v>
      </c>
      <c r="F59" s="13">
        <f>IF('[1]Базовые цены с учетом расхода'!P10&gt;0,'[1]Базовые цены с учетом расхода'!P10,IF('[1]Базовые цены с учетом расхода'!P10&lt;0,'[1]Базовые цены с учетом расхода'!P10,""))</f>
        <v>18.74</v>
      </c>
      <c r="L59" s="5" t="s">
        <v>51</v>
      </c>
    </row>
    <row r="60" spans="2:12" ht="10.5" hidden="1">
      <c r="B60" s="15" t="s">
        <v>52</v>
      </c>
      <c r="C60" s="1">
        <v>85</v>
      </c>
      <c r="F60" s="13">
        <f>IF('[1]Базовые цены с учетом расхода'!Q10&gt;0,'[1]Базовые цены с учетом расхода'!Q10,IF('[1]Базовые цены с учетом расхода'!Q10&lt;0,'[1]Базовые цены с учетом расхода'!Q10,""))</f>
        <v>0.14</v>
      </c>
      <c r="L60" s="5" t="s">
        <v>53</v>
      </c>
    </row>
    <row r="61" spans="2:12" ht="10.5" hidden="1">
      <c r="B61" s="15" t="s">
        <v>54</v>
      </c>
      <c r="C61" s="1">
        <v>65</v>
      </c>
      <c r="F61" s="13">
        <f>IF('[1]Базовые цены с учетом расхода'!O10&gt;0,'[1]Базовые цены с учетом расхода'!O10,IF('[1]Базовые цены с учетом расхода'!O10&lt;0,'[1]Базовые цены с учетом расхода'!O10,""))</f>
        <v>14.44</v>
      </c>
      <c r="L61" s="5" t="s">
        <v>55</v>
      </c>
    </row>
    <row r="62" spans="2:12" ht="10.5" hidden="1">
      <c r="B62" s="15" t="s">
        <v>56</v>
      </c>
      <c r="C62" s="1">
        <v>65</v>
      </c>
      <c r="F62" s="13">
        <f>IF('[1]Базовые цены с учетом расхода'!R10&gt;0,'[1]Базовые цены с учетом расхода'!R10,IF('[1]Базовые цены с учетом расхода'!R10&lt;0,'[1]Базовые цены с учетом расхода'!R10,""))</f>
        <v>14.33</v>
      </c>
      <c r="L62" s="5" t="s">
        <v>57</v>
      </c>
    </row>
    <row r="63" spans="2:12" ht="10.5" hidden="1">
      <c r="B63" s="15" t="s">
        <v>58</v>
      </c>
      <c r="C63" s="1">
        <v>65</v>
      </c>
      <c r="F63" s="13">
        <f>IF('[1]Базовые цены с учетом расхода'!S10&gt;0,'[1]Базовые цены с учетом расхода'!S10,IF('[1]Базовые цены с учетом расхода'!S10&lt;0,'[1]Базовые цены с учетом расхода'!S10,""))</f>
        <v>0.11</v>
      </c>
      <c r="L63" s="5" t="s">
        <v>59</v>
      </c>
    </row>
    <row r="64" spans="1:10" ht="10.5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4" ht="10.5">
      <c r="A65" s="61" t="s">
        <v>62</v>
      </c>
      <c r="B65" s="62" t="s">
        <v>63</v>
      </c>
      <c r="C65" s="59">
        <v>0.12</v>
      </c>
      <c r="D65" s="12">
        <f>'[1]Базовые цены за единицу'!B11</f>
        <v>50.91</v>
      </c>
      <c r="E65" s="12">
        <f>'[1]Базовые цены за единицу'!D11</f>
        <v>0</v>
      </c>
      <c r="F65" s="56">
        <f>'[1]Базовые цены с учетом расхода'!B11</f>
        <v>6.11</v>
      </c>
      <c r="G65" s="56">
        <f>'[1]Базовые цены с учетом расхода'!C11</f>
        <v>6.11</v>
      </c>
      <c r="H65" s="12">
        <f>'[1]Базовые цены с учетом расхода'!D11</f>
        <v>0</v>
      </c>
      <c r="I65" s="14">
        <v>6.716</v>
      </c>
      <c r="J65" s="14">
        <f>'[1]Базовые цены с учетом расхода'!I11</f>
        <v>0.80592</v>
      </c>
      <c r="K65" s="2" t="s">
        <v>34</v>
      </c>
      <c r="L65" s="2" t="s">
        <v>35</v>
      </c>
      <c r="N65" s="56">
        <f>'[1]Базовые цены с учетом расхода'!F11</f>
        <v>0</v>
      </c>
    </row>
    <row r="66" spans="1:14" ht="21.75" customHeight="1">
      <c r="A66" s="59"/>
      <c r="B66" s="62"/>
      <c r="C66" s="59"/>
      <c r="D66" s="13">
        <f>'[1]Базовые цены за единицу'!C11</f>
        <v>50.91</v>
      </c>
      <c r="E66" s="13">
        <f>'[1]Базовые цены за единицу'!E11</f>
        <v>0</v>
      </c>
      <c r="F66" s="56"/>
      <c r="G66" s="56"/>
      <c r="H66" s="13">
        <f>'[1]Базовые цены с учетом расхода'!E11</f>
        <v>0</v>
      </c>
      <c r="J66" s="2">
        <f>'[1]Базовые цены с учетом расхода'!K11</f>
        <v>0</v>
      </c>
      <c r="K66" s="2" t="s">
        <v>36</v>
      </c>
      <c r="L66" s="2" t="s">
        <v>37</v>
      </c>
      <c r="N66" s="56"/>
    </row>
    <row r="67" spans="2:6" ht="10.5" hidden="1">
      <c r="B67" s="15" t="s">
        <v>38</v>
      </c>
      <c r="F67" s="2">
        <v>6.11</v>
      </c>
    </row>
    <row r="68" ht="10.5" hidden="1">
      <c r="B68" s="15" t="s">
        <v>39</v>
      </c>
    </row>
    <row r="69" ht="10.5" hidden="1">
      <c r="B69" s="15" t="s">
        <v>40</v>
      </c>
    </row>
    <row r="70" ht="10.5" hidden="1">
      <c r="B70" s="15" t="s">
        <v>41</v>
      </c>
    </row>
    <row r="71" ht="21" hidden="1">
      <c r="B71" s="15" t="s">
        <v>42</v>
      </c>
    </row>
    <row r="72" spans="2:11" ht="21" hidden="1">
      <c r="B72" s="15" t="s">
        <v>43</v>
      </c>
      <c r="C72" s="16"/>
      <c r="K72" s="2" t="s">
        <v>44</v>
      </c>
    </row>
    <row r="73" ht="10.5" hidden="1">
      <c r="B73" s="15" t="s">
        <v>45</v>
      </c>
    </row>
    <row r="74" ht="21" hidden="1">
      <c r="B74" s="15" t="s">
        <v>46</v>
      </c>
    </row>
    <row r="75" ht="10.5" hidden="1">
      <c r="B75" s="15" t="s">
        <v>47</v>
      </c>
    </row>
    <row r="76" spans="2:12" ht="10.5" hidden="1">
      <c r="B76" s="15" t="s">
        <v>48</v>
      </c>
      <c r="C76" s="1">
        <v>85</v>
      </c>
      <c r="F76" s="13">
        <f>IF('[1]Базовые цены с учетом расхода'!N11&gt;0,'[1]Базовые цены с учетом расхода'!N11,IF('[1]Базовые цены с учетом расхода'!N11&lt;0,'[1]Базовые цены с учетом расхода'!N11,""))</f>
        <v>5.19</v>
      </c>
      <c r="L76" s="5" t="s">
        <v>49</v>
      </c>
    </row>
    <row r="77" spans="2:12" ht="10.5" hidden="1">
      <c r="B77" s="15" t="s">
        <v>50</v>
      </c>
      <c r="C77" s="1">
        <v>85</v>
      </c>
      <c r="F77" s="13">
        <f>IF('[1]Базовые цены с учетом расхода'!P11&gt;0,'[1]Базовые цены с учетом расхода'!P11,IF('[1]Базовые цены с учетом расхода'!P11&lt;0,'[1]Базовые цены с учетом расхода'!P11,""))</f>
        <v>5.19</v>
      </c>
      <c r="L77" s="5" t="s">
        <v>51</v>
      </c>
    </row>
    <row r="78" spans="2:12" ht="10.5" hidden="1">
      <c r="B78" s="15" t="s">
        <v>52</v>
      </c>
      <c r="F78" s="13">
        <f>IF('[1]Базовые цены с учетом расхода'!Q11&gt;0,'[1]Базовые цены с учетом расхода'!Q11,IF('[1]Базовые цены с учетом расхода'!Q11&lt;0,'[1]Базовые цены с учетом расхода'!Q11,""))</f>
      </c>
      <c r="L78" s="5" t="s">
        <v>53</v>
      </c>
    </row>
    <row r="79" spans="2:12" ht="10.5" hidden="1">
      <c r="B79" s="15" t="s">
        <v>54</v>
      </c>
      <c r="C79" s="1">
        <v>65</v>
      </c>
      <c r="F79" s="13">
        <f>IF('[1]Базовые цены с учетом расхода'!O11&gt;0,'[1]Базовые цены с учетом расхода'!O11,IF('[1]Базовые цены с учетом расхода'!O11&lt;0,'[1]Базовые цены с учетом расхода'!O11,""))</f>
        <v>3.97</v>
      </c>
      <c r="L79" s="5" t="s">
        <v>55</v>
      </c>
    </row>
    <row r="80" spans="2:12" ht="10.5" hidden="1">
      <c r="B80" s="15" t="s">
        <v>56</v>
      </c>
      <c r="C80" s="1">
        <v>65</v>
      </c>
      <c r="F80" s="13">
        <f>IF('[1]Базовые цены с учетом расхода'!R11&gt;0,'[1]Базовые цены с учетом расхода'!R11,IF('[1]Базовые цены с учетом расхода'!R11&lt;0,'[1]Базовые цены с учетом расхода'!R11,""))</f>
        <v>3.97</v>
      </c>
      <c r="L80" s="5" t="s">
        <v>57</v>
      </c>
    </row>
    <row r="81" spans="2:12" ht="10.5" hidden="1">
      <c r="B81" s="15" t="s">
        <v>58</v>
      </c>
      <c r="F81" s="13">
        <f>IF('[1]Базовые цены с учетом расхода'!S11&gt;0,'[1]Базовые цены с учетом расхода'!S11,IF('[1]Базовые цены с учетом расхода'!S11&lt;0,'[1]Базовые цены с учетом расхода'!S11,""))</f>
      </c>
      <c r="L81" s="5" t="s">
        <v>59</v>
      </c>
    </row>
    <row r="82" spans="1:10" ht="10.5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4" ht="10.5">
      <c r="A83" s="61" t="s">
        <v>64</v>
      </c>
      <c r="B83" s="62" t="s">
        <v>65</v>
      </c>
      <c r="C83" s="59">
        <v>60</v>
      </c>
      <c r="D83" s="12">
        <f>'[1]Базовые цены за единицу'!B12</f>
        <v>7.25</v>
      </c>
      <c r="E83" s="12">
        <f>'[1]Базовые цены за единицу'!D12</f>
        <v>3.6</v>
      </c>
      <c r="F83" s="56">
        <f>'[1]Базовые цены с учетом расхода'!B12</f>
        <v>435</v>
      </c>
      <c r="G83" s="56">
        <f>'[1]Базовые цены с учетом расхода'!C12</f>
        <v>219</v>
      </c>
      <c r="H83" s="12">
        <f>'[1]Базовые цены с учетом расхода'!D12</f>
        <v>216</v>
      </c>
      <c r="I83" s="14">
        <v>1.2995</v>
      </c>
      <c r="J83" s="14">
        <f>'[1]Базовые цены с учетом расхода'!I12</f>
        <v>77.97</v>
      </c>
      <c r="K83" s="2" t="s">
        <v>34</v>
      </c>
      <c r="L83" s="2" t="s">
        <v>35</v>
      </c>
      <c r="N83" s="56">
        <f>'[1]Базовые цены с учетом расхода'!F12</f>
        <v>0</v>
      </c>
    </row>
    <row r="84" spans="1:14" ht="21.75" customHeight="1">
      <c r="A84" s="59"/>
      <c r="B84" s="62"/>
      <c r="C84" s="59"/>
      <c r="D84" s="13">
        <f>'[1]Базовые цены за единицу'!C12</f>
        <v>3.65</v>
      </c>
      <c r="E84" s="13">
        <f>'[1]Базовые цены за единицу'!E12</f>
        <v>0.2</v>
      </c>
      <c r="F84" s="56"/>
      <c r="G84" s="56"/>
      <c r="H84" s="13">
        <f>'[1]Базовые цены с учетом расхода'!E12</f>
        <v>12</v>
      </c>
      <c r="I84" s="2">
        <v>0.046</v>
      </c>
      <c r="J84" s="2">
        <f>'[1]Базовые цены с учетом расхода'!K12</f>
        <v>2.76</v>
      </c>
      <c r="K84" s="2" t="s">
        <v>36</v>
      </c>
      <c r="L84" s="2" t="s">
        <v>37</v>
      </c>
      <c r="N84" s="56"/>
    </row>
    <row r="85" spans="2:10" ht="10.5">
      <c r="B85" s="60" t="s">
        <v>66</v>
      </c>
      <c r="C85" s="60"/>
      <c r="D85" s="60"/>
      <c r="E85" s="60"/>
      <c r="F85" s="60"/>
      <c r="G85" s="60"/>
      <c r="H85" s="60"/>
      <c r="I85" s="60"/>
      <c r="J85" s="60"/>
    </row>
    <row r="86" spans="2:6" ht="10.5" hidden="1">
      <c r="B86" s="15" t="s">
        <v>38</v>
      </c>
      <c r="F86" s="2">
        <v>219</v>
      </c>
    </row>
    <row r="87" spans="2:6" ht="10.5" hidden="1">
      <c r="B87" s="15" t="s">
        <v>39</v>
      </c>
      <c r="F87" s="2">
        <v>216</v>
      </c>
    </row>
    <row r="88" spans="2:6" ht="10.5" hidden="1">
      <c r="B88" s="15" t="s">
        <v>40</v>
      </c>
      <c r="F88" s="2">
        <v>12</v>
      </c>
    </row>
    <row r="89" ht="10.5" hidden="1">
      <c r="B89" s="15" t="s">
        <v>41</v>
      </c>
    </row>
    <row r="90" ht="21" hidden="1">
      <c r="B90" s="15" t="s">
        <v>42</v>
      </c>
    </row>
    <row r="91" spans="2:11" ht="21" hidden="1">
      <c r="B91" s="15" t="s">
        <v>43</v>
      </c>
      <c r="C91" s="16">
        <v>0.21</v>
      </c>
      <c r="F91" s="2">
        <v>12.6</v>
      </c>
      <c r="K91" s="2" t="s">
        <v>44</v>
      </c>
    </row>
    <row r="92" ht="10.5" hidden="1">
      <c r="B92" s="15" t="s">
        <v>45</v>
      </c>
    </row>
    <row r="93" ht="21" hidden="1">
      <c r="B93" s="15" t="s">
        <v>46</v>
      </c>
    </row>
    <row r="94" ht="10.5" hidden="1">
      <c r="B94" s="15" t="s">
        <v>47</v>
      </c>
    </row>
    <row r="95" spans="2:12" ht="10.5" hidden="1">
      <c r="B95" s="15" t="s">
        <v>48</v>
      </c>
      <c r="C95" s="1">
        <v>95</v>
      </c>
      <c r="F95" s="13">
        <f>IF('[1]Базовые цены с учетом расхода'!N12&gt;0,'[1]Базовые цены с учетом расхода'!N12,IF('[1]Базовые цены с учетом расхода'!N12&lt;0,'[1]Базовые цены с учетом расхода'!N12,""))</f>
        <v>219.45</v>
      </c>
      <c r="L95" s="5" t="s">
        <v>49</v>
      </c>
    </row>
    <row r="96" spans="2:12" ht="10.5" hidden="1">
      <c r="B96" s="15" t="s">
        <v>50</v>
      </c>
      <c r="C96" s="1">
        <v>95</v>
      </c>
      <c r="F96" s="13">
        <f>IF('[1]Базовые цены с учетом расхода'!P12&gt;0,'[1]Базовые цены с учетом расхода'!P12,IF('[1]Базовые цены с учетом расхода'!P12&lt;0,'[1]Базовые цены с учетом расхода'!P12,""))</f>
        <v>208.2</v>
      </c>
      <c r="L96" s="5" t="s">
        <v>51</v>
      </c>
    </row>
    <row r="97" spans="2:12" ht="10.5" hidden="1">
      <c r="B97" s="15" t="s">
        <v>52</v>
      </c>
      <c r="C97" s="1">
        <v>95</v>
      </c>
      <c r="F97" s="13">
        <f>IF('[1]Базовые цены с учетом расхода'!Q12&gt;0,'[1]Базовые цены с учетом расхода'!Q12,IF('[1]Базовые цены с учетом расхода'!Q12&lt;0,'[1]Базовые цены с учетом расхода'!Q12,""))</f>
        <v>11.4</v>
      </c>
      <c r="L97" s="5" t="s">
        <v>53</v>
      </c>
    </row>
    <row r="98" spans="2:12" ht="10.5" hidden="1">
      <c r="B98" s="15" t="s">
        <v>54</v>
      </c>
      <c r="C98" s="1">
        <v>65</v>
      </c>
      <c r="F98" s="13">
        <f>IF('[1]Базовые цены с учетом расхода'!O12&gt;0,'[1]Базовые цены с учетом расхода'!O12,IF('[1]Базовые цены с учетом расхода'!O12&lt;0,'[1]Базовые цены с учетом расхода'!O12,""))</f>
        <v>150.15</v>
      </c>
      <c r="L98" s="5" t="s">
        <v>55</v>
      </c>
    </row>
    <row r="99" spans="2:12" ht="10.5" hidden="1">
      <c r="B99" s="15" t="s">
        <v>56</v>
      </c>
      <c r="C99" s="1">
        <v>65</v>
      </c>
      <c r="F99" s="13">
        <f>IF('[1]Базовые цены с учетом расхода'!R12&gt;0,'[1]Базовые цены с учетом расхода'!R12,IF('[1]Базовые цены с учетом расхода'!R12&lt;0,'[1]Базовые цены с учетом расхода'!R12,""))</f>
        <v>142.2</v>
      </c>
      <c r="L99" s="5" t="s">
        <v>57</v>
      </c>
    </row>
    <row r="100" spans="2:12" ht="10.5" hidden="1">
      <c r="B100" s="15" t="s">
        <v>58</v>
      </c>
      <c r="C100" s="1">
        <v>65</v>
      </c>
      <c r="F100" s="13">
        <f>IF('[1]Базовые цены с учетом расхода'!S12&gt;0,'[1]Базовые цены с учетом расхода'!S12,IF('[1]Базовые цены с учетом расхода'!S12&lt;0,'[1]Базовые цены с учетом расхода'!S12,""))</f>
        <v>7.8</v>
      </c>
      <c r="L100" s="5" t="s">
        <v>59</v>
      </c>
    </row>
    <row r="101" spans="1:10" ht="10.5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4" ht="10.5">
      <c r="A102" s="61" t="s">
        <v>67</v>
      </c>
      <c r="B102" s="62" t="s">
        <v>68</v>
      </c>
      <c r="C102" s="59">
        <v>120</v>
      </c>
      <c r="D102" s="12">
        <f>'[1]Базовые цены за единицу'!B13</f>
        <v>6.14</v>
      </c>
      <c r="E102" s="12">
        <f>'[1]Базовые цены за единицу'!D13</f>
        <v>2.49</v>
      </c>
      <c r="F102" s="56">
        <f>'[1]Базовые цены с учетом расхода'!B13</f>
        <v>736.8</v>
      </c>
      <c r="G102" s="56">
        <f>'[1]Базовые цены с учетом расхода'!C13</f>
        <v>438</v>
      </c>
      <c r="H102" s="12">
        <f>'[1]Базовые цены с учетом расхода'!D13</f>
        <v>298.8</v>
      </c>
      <c r="I102" s="14">
        <v>1.2995</v>
      </c>
      <c r="J102" s="14">
        <f>'[1]Базовые цены с учетом расхода'!I13</f>
        <v>155.94</v>
      </c>
      <c r="K102" s="2" t="s">
        <v>34</v>
      </c>
      <c r="L102" s="2" t="s">
        <v>35</v>
      </c>
      <c r="N102" s="56">
        <f>'[1]Базовые цены с учетом расхода'!F13</f>
        <v>0</v>
      </c>
    </row>
    <row r="103" spans="1:14" ht="21.75" customHeight="1">
      <c r="A103" s="59"/>
      <c r="B103" s="62"/>
      <c r="C103" s="59"/>
      <c r="D103" s="13">
        <f>'[1]Базовые цены за единицу'!C13</f>
        <v>3.65</v>
      </c>
      <c r="E103" s="13">
        <f>'[1]Базовые цены за единицу'!E13</f>
        <v>0.14</v>
      </c>
      <c r="F103" s="56"/>
      <c r="G103" s="56"/>
      <c r="H103" s="13">
        <f>'[1]Базовые цены с учетом расхода'!E13</f>
        <v>16.8</v>
      </c>
      <c r="I103" s="2">
        <v>0.0345</v>
      </c>
      <c r="J103" s="2">
        <f>'[1]Базовые цены с учетом расхода'!K13</f>
        <v>4.14</v>
      </c>
      <c r="K103" s="2" t="s">
        <v>36</v>
      </c>
      <c r="L103" s="2" t="s">
        <v>37</v>
      </c>
      <c r="N103" s="56"/>
    </row>
    <row r="104" spans="2:10" ht="10.5">
      <c r="B104" s="60" t="s">
        <v>66</v>
      </c>
      <c r="C104" s="60"/>
      <c r="D104" s="60"/>
      <c r="E104" s="60"/>
      <c r="F104" s="60"/>
      <c r="G104" s="60"/>
      <c r="H104" s="60"/>
      <c r="I104" s="60"/>
      <c r="J104" s="60"/>
    </row>
    <row r="105" spans="2:6" ht="10.5" hidden="1">
      <c r="B105" s="15" t="s">
        <v>38</v>
      </c>
      <c r="F105" s="2">
        <v>438</v>
      </c>
    </row>
    <row r="106" spans="2:6" ht="10.5" hidden="1">
      <c r="B106" s="15" t="s">
        <v>39</v>
      </c>
      <c r="F106" s="2">
        <v>298.8</v>
      </c>
    </row>
    <row r="107" spans="2:6" ht="10.5" hidden="1">
      <c r="B107" s="15" t="s">
        <v>40</v>
      </c>
      <c r="F107" s="2">
        <v>16.8</v>
      </c>
    </row>
    <row r="108" ht="10.5" hidden="1">
      <c r="B108" s="15" t="s">
        <v>41</v>
      </c>
    </row>
    <row r="109" ht="21" hidden="1">
      <c r="B109" s="15" t="s">
        <v>42</v>
      </c>
    </row>
    <row r="110" spans="2:11" ht="21" hidden="1">
      <c r="B110" s="15" t="s">
        <v>43</v>
      </c>
      <c r="C110" s="16">
        <v>0.21</v>
      </c>
      <c r="F110" s="2">
        <v>25.2</v>
      </c>
      <c r="K110" s="2" t="s">
        <v>44</v>
      </c>
    </row>
    <row r="111" ht="10.5" hidden="1">
      <c r="B111" s="15" t="s">
        <v>45</v>
      </c>
    </row>
    <row r="112" ht="21" hidden="1">
      <c r="B112" s="15" t="s">
        <v>46</v>
      </c>
    </row>
    <row r="113" ht="10.5" hidden="1">
      <c r="B113" s="15" t="s">
        <v>47</v>
      </c>
    </row>
    <row r="114" spans="2:12" ht="10.5" hidden="1">
      <c r="B114" s="15" t="s">
        <v>48</v>
      </c>
      <c r="C114" s="1">
        <v>95</v>
      </c>
      <c r="F114" s="13">
        <f>IF('[1]Базовые цены с учетом расхода'!N13&gt;0,'[1]Базовые цены с учетом расхода'!N13,IF('[1]Базовые цены с учетом расхода'!N13&lt;0,'[1]Базовые цены с учетом расхода'!N13,""))</f>
        <v>432.06</v>
      </c>
      <c r="L114" s="5" t="s">
        <v>49</v>
      </c>
    </row>
    <row r="115" spans="2:12" ht="10.5" hidden="1">
      <c r="B115" s="15" t="s">
        <v>50</v>
      </c>
      <c r="C115" s="1">
        <v>95</v>
      </c>
      <c r="F115" s="13">
        <f>IF('[1]Базовые цены с учетом расхода'!P13&gt;0,'[1]Базовые цены с учетом расхода'!P13,IF('[1]Базовые цены с учетом расхода'!P13&lt;0,'[1]Базовые цены с учетом расхода'!P13,""))</f>
        <v>416.4</v>
      </c>
      <c r="L115" s="5" t="s">
        <v>51</v>
      </c>
    </row>
    <row r="116" spans="2:12" ht="10.5" hidden="1">
      <c r="B116" s="15" t="s">
        <v>52</v>
      </c>
      <c r="C116" s="1">
        <v>95</v>
      </c>
      <c r="F116" s="13">
        <f>IF('[1]Базовые цены с учетом расхода'!Q13&gt;0,'[1]Базовые цены с учетом расхода'!Q13,IF('[1]Базовые цены с учетом расхода'!Q13&lt;0,'[1]Базовые цены с учетом расхода'!Q13,""))</f>
        <v>15.6</v>
      </c>
      <c r="L116" s="5" t="s">
        <v>53</v>
      </c>
    </row>
    <row r="117" spans="2:12" ht="10.5" hidden="1">
      <c r="B117" s="15" t="s">
        <v>54</v>
      </c>
      <c r="C117" s="1">
        <v>65</v>
      </c>
      <c r="F117" s="13">
        <f>IF('[1]Базовые цены с учетом расхода'!O13&gt;0,'[1]Базовые цены с учетом расхода'!O13,IF('[1]Базовые цены с учетом расхода'!O13&lt;0,'[1]Базовые цены с учетом расхода'!O13,""))</f>
        <v>295.62</v>
      </c>
      <c r="L117" s="5" t="s">
        <v>55</v>
      </c>
    </row>
    <row r="118" spans="2:12" ht="10.5" hidden="1">
      <c r="B118" s="15" t="s">
        <v>56</v>
      </c>
      <c r="C118" s="1">
        <v>65</v>
      </c>
      <c r="F118" s="13">
        <f>IF('[1]Базовые цены с учетом расхода'!R13&gt;0,'[1]Базовые цены с учетом расхода'!R13,IF('[1]Базовые цены с учетом расхода'!R13&lt;0,'[1]Базовые цены с учетом расхода'!R13,""))</f>
        <v>284.4</v>
      </c>
      <c r="L118" s="5" t="s">
        <v>57</v>
      </c>
    </row>
    <row r="119" spans="2:12" ht="10.5" hidden="1">
      <c r="B119" s="15" t="s">
        <v>58</v>
      </c>
      <c r="C119" s="1">
        <v>65</v>
      </c>
      <c r="F119" s="13">
        <f>IF('[1]Базовые цены с учетом расхода'!S13&gt;0,'[1]Базовые цены с учетом расхода'!S13,IF('[1]Базовые цены с учетом расхода'!S13&lt;0,'[1]Базовые цены с учетом расхода'!S13,""))</f>
        <v>10.8</v>
      </c>
      <c r="L119" s="5" t="s">
        <v>59</v>
      </c>
    </row>
    <row r="120" spans="1:10" ht="10.5">
      <c r="A120" s="17"/>
      <c r="B120" s="17"/>
      <c r="C120" s="17"/>
      <c r="D120" s="17"/>
      <c r="E120" s="17"/>
      <c r="F120" s="17"/>
      <c r="G120" s="17"/>
      <c r="H120" s="17"/>
      <c r="I120" s="17"/>
      <c r="J120" s="17"/>
    </row>
    <row r="121" spans="1:14" ht="10.5">
      <c r="A121" s="61" t="s">
        <v>69</v>
      </c>
      <c r="B121" s="62" t="s">
        <v>70</v>
      </c>
      <c r="C121" s="59">
        <v>1</v>
      </c>
      <c r="D121" s="12">
        <f>'[1]Базовые цены за единицу'!B14</f>
        <v>56.46</v>
      </c>
      <c r="E121" s="12">
        <f>'[1]Базовые цены за единицу'!D14</f>
        <v>40.96</v>
      </c>
      <c r="F121" s="56">
        <f>'[1]Базовые цены с учетом расхода'!B14</f>
        <v>56.46</v>
      </c>
      <c r="G121" s="56">
        <f>'[1]Базовые цены с учетом расхода'!C14</f>
        <v>15.5</v>
      </c>
      <c r="H121" s="12">
        <f>'[1]Базовые цены с учетом расхода'!D14</f>
        <v>40.96</v>
      </c>
      <c r="I121" s="14">
        <v>5.359</v>
      </c>
      <c r="J121" s="14">
        <f>'[1]Базовые цены с учетом расхода'!I14</f>
        <v>5.359</v>
      </c>
      <c r="K121" s="2" t="s">
        <v>34</v>
      </c>
      <c r="L121" s="2" t="s">
        <v>35</v>
      </c>
      <c r="N121" s="56">
        <f>'[1]Базовые цены с учетом расхода'!F14</f>
        <v>0</v>
      </c>
    </row>
    <row r="122" spans="1:14" ht="10.5">
      <c r="A122" s="59"/>
      <c r="B122" s="62"/>
      <c r="C122" s="59"/>
      <c r="D122" s="13">
        <f>'[1]Базовые цены за единицу'!C14</f>
        <v>15.5</v>
      </c>
      <c r="E122" s="13">
        <f>'[1]Базовые цены за единицу'!E14</f>
        <v>2.05</v>
      </c>
      <c r="F122" s="56"/>
      <c r="G122" s="56"/>
      <c r="H122" s="13">
        <f>'[1]Базовые цены с учетом расхода'!E14</f>
        <v>2.05</v>
      </c>
      <c r="I122" s="2">
        <v>0.4715</v>
      </c>
      <c r="J122" s="2">
        <f>'[1]Базовые цены с учетом расхода'!K14</f>
        <v>0.4715</v>
      </c>
      <c r="K122" s="2" t="s">
        <v>36</v>
      </c>
      <c r="L122" s="2" t="s">
        <v>37</v>
      </c>
      <c r="N122" s="56"/>
    </row>
    <row r="123" spans="2:10" ht="10.5">
      <c r="B123" s="60" t="s">
        <v>66</v>
      </c>
      <c r="C123" s="60"/>
      <c r="D123" s="60"/>
      <c r="E123" s="60"/>
      <c r="F123" s="60"/>
      <c r="G123" s="60"/>
      <c r="H123" s="60"/>
      <c r="I123" s="60"/>
      <c r="J123" s="60"/>
    </row>
    <row r="124" spans="2:6" ht="10.5" hidden="1">
      <c r="B124" s="15" t="s">
        <v>38</v>
      </c>
      <c r="F124" s="2">
        <v>15.5</v>
      </c>
    </row>
    <row r="125" spans="2:6" ht="10.5" hidden="1">
      <c r="B125" s="15" t="s">
        <v>39</v>
      </c>
      <c r="F125" s="2">
        <v>40.96</v>
      </c>
    </row>
    <row r="126" spans="2:6" ht="10.5" hidden="1">
      <c r="B126" s="15" t="s">
        <v>40</v>
      </c>
      <c r="F126" s="2">
        <v>2.05</v>
      </c>
    </row>
    <row r="127" ht="10.5" hidden="1">
      <c r="B127" s="15" t="s">
        <v>41</v>
      </c>
    </row>
    <row r="128" ht="21" hidden="1">
      <c r="B128" s="15" t="s">
        <v>42</v>
      </c>
    </row>
    <row r="129" spans="2:11" ht="21" hidden="1">
      <c r="B129" s="15" t="s">
        <v>43</v>
      </c>
      <c r="C129" s="16">
        <v>0.9</v>
      </c>
      <c r="F129" s="2">
        <v>0.9</v>
      </c>
      <c r="K129" s="2" t="s">
        <v>44</v>
      </c>
    </row>
    <row r="130" ht="10.5" hidden="1">
      <c r="B130" s="15" t="s">
        <v>45</v>
      </c>
    </row>
    <row r="131" ht="21" hidden="1">
      <c r="B131" s="15" t="s">
        <v>46</v>
      </c>
    </row>
    <row r="132" ht="10.5" hidden="1">
      <c r="B132" s="15" t="s">
        <v>47</v>
      </c>
    </row>
    <row r="133" spans="2:12" ht="10.5" hidden="1">
      <c r="B133" s="15" t="s">
        <v>48</v>
      </c>
      <c r="C133" s="1">
        <v>95</v>
      </c>
      <c r="F133" s="13">
        <f>IF('[1]Базовые цены с учетом расхода'!N14&gt;0,'[1]Базовые цены с учетом расхода'!N14,IF('[1]Базовые цены с учетом расхода'!N14&lt;0,'[1]Базовые цены с учетом расхода'!N14,""))</f>
        <v>16.67</v>
      </c>
      <c r="L133" s="5" t="s">
        <v>49</v>
      </c>
    </row>
    <row r="134" spans="2:12" ht="10.5" hidden="1">
      <c r="B134" s="15" t="s">
        <v>50</v>
      </c>
      <c r="C134" s="1">
        <v>95</v>
      </c>
      <c r="F134" s="13">
        <f>IF('[1]Базовые цены с учетом расхода'!P14&gt;0,'[1]Базовые цены с учетом расхода'!P14,IF('[1]Базовые цены с учетом расхода'!P14&lt;0,'[1]Базовые цены с учетом расхода'!P14,""))</f>
        <v>14.73</v>
      </c>
      <c r="L134" s="5" t="s">
        <v>51</v>
      </c>
    </row>
    <row r="135" spans="2:12" ht="10.5" hidden="1">
      <c r="B135" s="15" t="s">
        <v>52</v>
      </c>
      <c r="C135" s="1">
        <v>95</v>
      </c>
      <c r="F135" s="13">
        <f>IF('[1]Базовые цены с учетом расхода'!Q14&gt;0,'[1]Базовые цены с учетом расхода'!Q14,IF('[1]Базовые цены с учетом расхода'!Q14&lt;0,'[1]Базовые цены с учетом расхода'!Q14,""))</f>
        <v>1.94</v>
      </c>
      <c r="L135" s="5" t="s">
        <v>53</v>
      </c>
    </row>
    <row r="136" spans="2:12" ht="10.5" hidden="1">
      <c r="B136" s="15" t="s">
        <v>54</v>
      </c>
      <c r="C136" s="1">
        <v>65</v>
      </c>
      <c r="F136" s="13">
        <f>IF('[1]Базовые цены с учетом расхода'!O14&gt;0,'[1]Базовые цены с учетом расхода'!O14,IF('[1]Базовые цены с учетом расхода'!O14&lt;0,'[1]Базовые цены с учетом расхода'!O14,""))</f>
        <v>11.41</v>
      </c>
      <c r="L136" s="5" t="s">
        <v>55</v>
      </c>
    </row>
    <row r="137" spans="2:12" ht="10.5" hidden="1">
      <c r="B137" s="15" t="s">
        <v>56</v>
      </c>
      <c r="C137" s="1">
        <v>65</v>
      </c>
      <c r="F137" s="13">
        <f>IF('[1]Базовые цены с учетом расхода'!R14&gt;0,'[1]Базовые цены с учетом расхода'!R14,IF('[1]Базовые цены с учетом расхода'!R14&lt;0,'[1]Базовые цены с учетом расхода'!R14,""))</f>
        <v>10.08</v>
      </c>
      <c r="L137" s="5" t="s">
        <v>57</v>
      </c>
    </row>
    <row r="138" spans="2:12" ht="10.5" hidden="1">
      <c r="B138" s="15" t="s">
        <v>58</v>
      </c>
      <c r="C138" s="1">
        <v>65</v>
      </c>
      <c r="F138" s="13">
        <f>IF('[1]Базовые цены с учетом расхода'!S14&gt;0,'[1]Базовые цены с учетом расхода'!S14,IF('[1]Базовые цены с учетом расхода'!S14&lt;0,'[1]Базовые цены с учетом расхода'!S14,""))</f>
        <v>1.33</v>
      </c>
      <c r="L138" s="5" t="s">
        <v>59</v>
      </c>
    </row>
    <row r="139" spans="1:10" ht="10.5">
      <c r="A139" s="17"/>
      <c r="B139" s="17"/>
      <c r="C139" s="17"/>
      <c r="D139" s="17"/>
      <c r="E139" s="17"/>
      <c r="F139" s="17"/>
      <c r="G139" s="17"/>
      <c r="H139" s="17"/>
      <c r="I139" s="17"/>
      <c r="J139" s="17"/>
    </row>
    <row r="140" spans="1:14" ht="10.5">
      <c r="A140" s="61" t="s">
        <v>71</v>
      </c>
      <c r="B140" s="62" t="s">
        <v>475</v>
      </c>
      <c r="C140" s="59">
        <v>1</v>
      </c>
      <c r="D140" s="12">
        <f>'[1]Базовые цены за единицу'!B15</f>
        <v>543.65</v>
      </c>
      <c r="E140" s="12">
        <f>'[1]Базовые цены за единицу'!D15</f>
        <v>136.54</v>
      </c>
      <c r="F140" s="56">
        <f>'[1]Базовые цены с учетом расхода'!B15</f>
        <v>543.65</v>
      </c>
      <c r="G140" s="56">
        <f>'[1]Базовые цены с учетом расхода'!C15</f>
        <v>51.66</v>
      </c>
      <c r="H140" s="12">
        <f>'[1]Базовые цены с учетом расхода'!D15</f>
        <v>136.54</v>
      </c>
      <c r="I140" s="14">
        <v>5.359</v>
      </c>
      <c r="J140" s="14">
        <f>'[1]Базовые цены с учетом расхода'!I15</f>
        <v>5.359</v>
      </c>
      <c r="K140" s="2" t="s">
        <v>34</v>
      </c>
      <c r="L140" s="2" t="s">
        <v>35</v>
      </c>
      <c r="N140" s="56">
        <f>'[1]Базовые цены с учетом расхода'!F15</f>
        <v>355.45</v>
      </c>
    </row>
    <row r="141" spans="1:14" ht="33" customHeight="1">
      <c r="A141" s="59"/>
      <c r="B141" s="62"/>
      <c r="C141" s="59"/>
      <c r="D141" s="13">
        <f>'[1]Базовые цены за единицу'!C15</f>
        <v>51.66</v>
      </c>
      <c r="E141" s="13">
        <f>'[1]Базовые цены за единицу'!E15</f>
        <v>6.84</v>
      </c>
      <c r="F141" s="56"/>
      <c r="G141" s="56"/>
      <c r="H141" s="13">
        <f>'[1]Базовые цены с учетом расхода'!E15</f>
        <v>6.84</v>
      </c>
      <c r="I141" s="2">
        <v>0.4715</v>
      </c>
      <c r="J141" s="2">
        <f>'[1]Базовые цены с учетом расхода'!K15</f>
        <v>0.4715</v>
      </c>
      <c r="K141" s="2" t="s">
        <v>36</v>
      </c>
      <c r="L141" s="2" t="s">
        <v>37</v>
      </c>
      <c r="N141" s="56"/>
    </row>
    <row r="142" spans="2:6" ht="10.5" hidden="1">
      <c r="B142" s="15" t="s">
        <v>38</v>
      </c>
      <c r="F142" s="2">
        <v>51.66</v>
      </c>
    </row>
    <row r="143" spans="2:6" ht="10.5" hidden="1">
      <c r="B143" s="15" t="s">
        <v>39</v>
      </c>
      <c r="F143" s="2">
        <v>136.54</v>
      </c>
    </row>
    <row r="144" spans="2:6" ht="10.5" hidden="1">
      <c r="B144" s="15" t="s">
        <v>40</v>
      </c>
      <c r="F144" s="2">
        <v>6.84</v>
      </c>
    </row>
    <row r="145" spans="2:6" ht="10.5" hidden="1">
      <c r="B145" s="15" t="s">
        <v>41</v>
      </c>
      <c r="F145" s="2">
        <v>355.45</v>
      </c>
    </row>
    <row r="146" ht="21" hidden="1">
      <c r="B146" s="15" t="s">
        <v>42</v>
      </c>
    </row>
    <row r="147" spans="2:11" ht="21" hidden="1">
      <c r="B147" s="15" t="s">
        <v>43</v>
      </c>
      <c r="C147" s="16">
        <v>0.9</v>
      </c>
      <c r="F147" s="2">
        <v>0.9</v>
      </c>
      <c r="K147" s="2" t="s">
        <v>44</v>
      </c>
    </row>
    <row r="148" ht="10.5" hidden="1">
      <c r="B148" s="15" t="s">
        <v>45</v>
      </c>
    </row>
    <row r="149" ht="21" hidden="1">
      <c r="B149" s="15" t="s">
        <v>46</v>
      </c>
    </row>
    <row r="150" ht="10.5" hidden="1">
      <c r="B150" s="15" t="s">
        <v>47</v>
      </c>
    </row>
    <row r="151" spans="2:12" ht="10.5" hidden="1">
      <c r="B151" s="15" t="s">
        <v>48</v>
      </c>
      <c r="C151" s="1">
        <v>95</v>
      </c>
      <c r="F151" s="13">
        <f>IF('[1]Базовые цены с учетом расхода'!N15&gt;0,'[1]Базовые цены с учетом расхода'!N15,IF('[1]Базовые цены с учетом расхода'!N15&lt;0,'[1]Базовые цены с учетом расхода'!N15,""))</f>
        <v>55.58</v>
      </c>
      <c r="L151" s="5" t="s">
        <v>49</v>
      </c>
    </row>
    <row r="152" spans="2:12" ht="10.5" hidden="1">
      <c r="B152" s="15" t="s">
        <v>50</v>
      </c>
      <c r="C152" s="1">
        <v>95</v>
      </c>
      <c r="F152" s="13">
        <f>IF('[1]Базовые цены с учетом расхода'!P15&gt;0,'[1]Базовые цены с учетом расхода'!P15,IF('[1]Базовые цены с учетом расхода'!P15&lt;0,'[1]Базовые цены с учетом расхода'!P15,""))</f>
        <v>49.08</v>
      </c>
      <c r="L152" s="5" t="s">
        <v>51</v>
      </c>
    </row>
    <row r="153" spans="2:12" ht="10.5" hidden="1">
      <c r="B153" s="15" t="s">
        <v>52</v>
      </c>
      <c r="C153" s="1">
        <v>95</v>
      </c>
      <c r="F153" s="13">
        <f>IF('[1]Базовые цены с учетом расхода'!Q15&gt;0,'[1]Базовые цены с учетом расхода'!Q15,IF('[1]Базовые цены с учетом расхода'!Q15&lt;0,'[1]Базовые цены с учетом расхода'!Q15,""))</f>
        <v>6.5</v>
      </c>
      <c r="L153" s="5" t="s">
        <v>53</v>
      </c>
    </row>
    <row r="154" spans="2:12" ht="10.5" hidden="1">
      <c r="B154" s="15" t="s">
        <v>54</v>
      </c>
      <c r="C154" s="1">
        <v>65</v>
      </c>
      <c r="F154" s="13">
        <f>IF('[1]Базовые цены с учетом расхода'!O15&gt;0,'[1]Базовые цены с учетом расхода'!O15,IF('[1]Базовые цены с учетом расхода'!O15&lt;0,'[1]Базовые цены с учетом расхода'!O15,""))</f>
        <v>38.03</v>
      </c>
      <c r="L154" s="5" t="s">
        <v>55</v>
      </c>
    </row>
    <row r="155" spans="2:12" ht="10.5" hidden="1">
      <c r="B155" s="15" t="s">
        <v>56</v>
      </c>
      <c r="C155" s="1">
        <v>65</v>
      </c>
      <c r="F155" s="13">
        <f>IF('[1]Базовые цены с учетом расхода'!R15&gt;0,'[1]Базовые цены с учетом расхода'!R15,IF('[1]Базовые цены с учетом расхода'!R15&lt;0,'[1]Базовые цены с учетом расхода'!R15,""))</f>
        <v>33.58</v>
      </c>
      <c r="L155" s="5" t="s">
        <v>57</v>
      </c>
    </row>
    <row r="156" spans="2:12" ht="10.5" hidden="1">
      <c r="B156" s="15" t="s">
        <v>58</v>
      </c>
      <c r="C156" s="1">
        <v>65</v>
      </c>
      <c r="F156" s="13">
        <f>IF('[1]Базовые цены с учетом расхода'!S15&gt;0,'[1]Базовые цены с учетом расхода'!S15,IF('[1]Базовые цены с учетом расхода'!S15&lt;0,'[1]Базовые цены с учетом расхода'!S15,""))</f>
        <v>4.45</v>
      </c>
      <c r="L156" s="5" t="s">
        <v>59</v>
      </c>
    </row>
    <row r="157" spans="1:10" ht="10.5">
      <c r="A157" s="17"/>
      <c r="B157" s="17"/>
      <c r="C157" s="17"/>
      <c r="D157" s="17"/>
      <c r="E157" s="17"/>
      <c r="F157" s="17"/>
      <c r="G157" s="17"/>
      <c r="H157" s="17"/>
      <c r="I157" s="17"/>
      <c r="J157" s="17"/>
    </row>
    <row r="158" spans="1:14" ht="10.5">
      <c r="A158" s="61" t="s">
        <v>72</v>
      </c>
      <c r="B158" s="62" t="s">
        <v>73</v>
      </c>
      <c r="C158" s="59">
        <v>1</v>
      </c>
      <c r="D158" s="12">
        <f>'[1]Базовые цены за единицу'!B16</f>
        <v>4606.37</v>
      </c>
      <c r="E158" s="12">
        <f>'[1]Базовые цены за единицу'!D16</f>
        <v>0</v>
      </c>
      <c r="F158" s="56">
        <f>'[1]Базовые цены с учетом расхода'!B16</f>
        <v>4606.37</v>
      </c>
      <c r="G158" s="56">
        <f>'[1]Базовые цены с учетом расхода'!C16</f>
        <v>0</v>
      </c>
      <c r="H158" s="12">
        <f>'[1]Базовые цены с учетом расхода'!D16</f>
        <v>0</v>
      </c>
      <c r="I158" s="14"/>
      <c r="J158" s="14">
        <f>'[1]Базовые цены с учетом расхода'!I16</f>
        <v>0</v>
      </c>
      <c r="K158" s="2" t="s">
        <v>34</v>
      </c>
      <c r="L158" s="2" t="s">
        <v>35</v>
      </c>
      <c r="N158" s="56">
        <f>'[1]Базовые цены с учетом расхода'!F16</f>
        <v>4606.37</v>
      </c>
    </row>
    <row r="159" spans="1:14" ht="10.5">
      <c r="A159" s="59"/>
      <c r="B159" s="62"/>
      <c r="C159" s="59"/>
      <c r="D159" s="13">
        <f>'[1]Базовые цены за единицу'!C16</f>
        <v>0</v>
      </c>
      <c r="E159" s="13">
        <f>'[1]Базовые цены за единицу'!E16</f>
        <v>0</v>
      </c>
      <c r="F159" s="56"/>
      <c r="G159" s="56"/>
      <c r="H159" s="13">
        <f>'[1]Базовые цены с учетом расхода'!E16</f>
        <v>0</v>
      </c>
      <c r="J159" s="2">
        <f>'[1]Базовые цены с учетом расхода'!K16</f>
        <v>0</v>
      </c>
      <c r="K159" s="2" t="s">
        <v>36</v>
      </c>
      <c r="L159" s="2" t="s">
        <v>37</v>
      </c>
      <c r="N159" s="56"/>
    </row>
    <row r="160" spans="2:10" ht="10.5">
      <c r="B160" s="60" t="s">
        <v>476</v>
      </c>
      <c r="C160" s="60"/>
      <c r="D160" s="60"/>
      <c r="E160" s="60"/>
      <c r="F160" s="60"/>
      <c r="G160" s="60"/>
      <c r="H160" s="60"/>
      <c r="I160" s="60"/>
      <c r="J160" s="60"/>
    </row>
    <row r="161" ht="10.5" hidden="1">
      <c r="B161" s="15" t="s">
        <v>38</v>
      </c>
    </row>
    <row r="162" ht="10.5" hidden="1">
      <c r="B162" s="15" t="s">
        <v>39</v>
      </c>
    </row>
    <row r="163" ht="10.5" hidden="1">
      <c r="B163" s="15" t="s">
        <v>40</v>
      </c>
    </row>
    <row r="164" spans="2:6" ht="10.5" hidden="1">
      <c r="B164" s="15" t="s">
        <v>41</v>
      </c>
      <c r="F164" s="2">
        <v>4606.37</v>
      </c>
    </row>
    <row r="165" ht="21" hidden="1">
      <c r="B165" s="15" t="s">
        <v>42</v>
      </c>
    </row>
    <row r="166" spans="2:11" ht="21" hidden="1">
      <c r="B166" s="15" t="s">
        <v>43</v>
      </c>
      <c r="C166" s="16"/>
      <c r="K166" s="2" t="s">
        <v>44</v>
      </c>
    </row>
    <row r="167" ht="10.5" hidden="1">
      <c r="B167" s="15" t="s">
        <v>45</v>
      </c>
    </row>
    <row r="168" ht="21" hidden="1">
      <c r="B168" s="15" t="s">
        <v>46</v>
      </c>
    </row>
    <row r="169" ht="10.5" hidden="1">
      <c r="B169" s="15" t="s">
        <v>47</v>
      </c>
    </row>
    <row r="170" spans="2:12" ht="10.5" hidden="1">
      <c r="B170" s="15" t="s">
        <v>48</v>
      </c>
      <c r="F170" s="13">
        <f>IF('[1]Базовые цены с учетом расхода'!N16&gt;0,'[1]Базовые цены с учетом расхода'!N16,IF('[1]Базовые цены с учетом расхода'!N16&lt;0,'[1]Базовые цены с учетом расхода'!N16,""))</f>
      </c>
      <c r="L170" s="5" t="s">
        <v>49</v>
      </c>
    </row>
    <row r="171" spans="2:12" ht="10.5" hidden="1">
      <c r="B171" s="15" t="s">
        <v>50</v>
      </c>
      <c r="F171" s="13">
        <f>IF('[1]Базовые цены с учетом расхода'!P16&gt;0,'[1]Базовые цены с учетом расхода'!P16,IF('[1]Базовые цены с учетом расхода'!P16&lt;0,'[1]Базовые цены с учетом расхода'!P16,""))</f>
      </c>
      <c r="L171" s="5" t="s">
        <v>51</v>
      </c>
    </row>
    <row r="172" spans="2:12" ht="10.5" hidden="1">
      <c r="B172" s="15" t="s">
        <v>52</v>
      </c>
      <c r="F172" s="13">
        <f>IF('[1]Базовые цены с учетом расхода'!Q16&gt;0,'[1]Базовые цены с учетом расхода'!Q16,IF('[1]Базовые цены с учетом расхода'!Q16&lt;0,'[1]Базовые цены с учетом расхода'!Q16,""))</f>
      </c>
      <c r="L172" s="5" t="s">
        <v>53</v>
      </c>
    </row>
    <row r="173" spans="2:12" ht="10.5" hidden="1">
      <c r="B173" s="15" t="s">
        <v>54</v>
      </c>
      <c r="F173" s="13">
        <f>IF('[1]Базовые цены с учетом расхода'!O16&gt;0,'[1]Базовые цены с учетом расхода'!O16,IF('[1]Базовые цены с учетом расхода'!O16&lt;0,'[1]Базовые цены с учетом расхода'!O16,""))</f>
      </c>
      <c r="L173" s="5" t="s">
        <v>55</v>
      </c>
    </row>
    <row r="174" spans="2:12" ht="10.5" hidden="1">
      <c r="B174" s="15" t="s">
        <v>56</v>
      </c>
      <c r="F174" s="13">
        <f>IF('[1]Базовые цены с учетом расхода'!R16&gt;0,'[1]Базовые цены с учетом расхода'!R16,IF('[1]Базовые цены с учетом расхода'!R16&lt;0,'[1]Базовые цены с учетом расхода'!R16,""))</f>
      </c>
      <c r="L174" s="5" t="s">
        <v>57</v>
      </c>
    </row>
    <row r="175" spans="2:12" ht="10.5" hidden="1">
      <c r="B175" s="15" t="s">
        <v>58</v>
      </c>
      <c r="F175" s="13">
        <f>IF('[1]Базовые цены с учетом расхода'!S16&gt;0,'[1]Базовые цены с учетом расхода'!S16,IF('[1]Базовые цены с учетом расхода'!S16&lt;0,'[1]Базовые цены с учетом расхода'!S16,""))</f>
      </c>
      <c r="L175" s="5" t="s">
        <v>59</v>
      </c>
    </row>
    <row r="176" spans="1:10" ht="10.5">
      <c r="A176" s="17"/>
      <c r="B176" s="17"/>
      <c r="C176" s="17"/>
      <c r="D176" s="17"/>
      <c r="E176" s="17"/>
      <c r="F176" s="17"/>
      <c r="G176" s="17"/>
      <c r="H176" s="17"/>
      <c r="I176" s="17"/>
      <c r="J176" s="17"/>
    </row>
    <row r="177" spans="1:14" ht="10.5">
      <c r="A177" s="61" t="s">
        <v>74</v>
      </c>
      <c r="B177" s="62" t="s">
        <v>75</v>
      </c>
      <c r="C177" s="59">
        <v>0.015</v>
      </c>
      <c r="D177" s="12">
        <f>'[1]Базовые цены за единицу'!B17</f>
        <v>1008.11</v>
      </c>
      <c r="E177" s="12">
        <f>'[1]Базовые цены за единицу'!D17</f>
        <v>278.5</v>
      </c>
      <c r="F177" s="56">
        <f>'[1]Базовые цены с учетом расхода'!B17</f>
        <v>15.13</v>
      </c>
      <c r="G177" s="56">
        <f>'[1]Базовые цены с учетом расхода'!C17</f>
        <v>1.69</v>
      </c>
      <c r="H177" s="12">
        <f>'[1]Базовые цены с учетом расхода'!D17</f>
        <v>4.18</v>
      </c>
      <c r="I177" s="14">
        <v>12.305</v>
      </c>
      <c r="J177" s="14">
        <f>'[1]Базовые цены с учетом расхода'!I17</f>
        <v>0.184575</v>
      </c>
      <c r="K177" s="2" t="s">
        <v>34</v>
      </c>
      <c r="L177" s="2" t="s">
        <v>35</v>
      </c>
      <c r="N177" s="56">
        <f>'[1]Базовые цены с учетом расхода'!F17</f>
        <v>9.26</v>
      </c>
    </row>
    <row r="178" spans="1:14" ht="10.5">
      <c r="A178" s="59"/>
      <c r="B178" s="62"/>
      <c r="C178" s="59"/>
      <c r="D178" s="13">
        <f>'[1]Базовые цены за единицу'!C17</f>
        <v>112.47</v>
      </c>
      <c r="E178" s="13">
        <f>'[1]Базовые цены за единицу'!E17</f>
        <v>52.52</v>
      </c>
      <c r="F178" s="56"/>
      <c r="G178" s="56"/>
      <c r="H178" s="13">
        <f>'[1]Базовые цены с учетом расхода'!E17</f>
        <v>0.79</v>
      </c>
      <c r="I178" s="2">
        <v>4.1515</v>
      </c>
      <c r="J178" s="2">
        <f>'[1]Базовые цены с учетом расхода'!K17</f>
        <v>0.0622725</v>
      </c>
      <c r="K178" s="2" t="s">
        <v>36</v>
      </c>
      <c r="L178" s="2" t="s">
        <v>37</v>
      </c>
      <c r="N178" s="56"/>
    </row>
    <row r="179" spans="2:6" ht="10.5" hidden="1">
      <c r="B179" s="15" t="s">
        <v>38</v>
      </c>
      <c r="F179" s="2">
        <v>1.69</v>
      </c>
    </row>
    <row r="180" spans="2:6" ht="10.5" hidden="1">
      <c r="B180" s="15" t="s">
        <v>39</v>
      </c>
      <c r="F180" s="2">
        <v>4.18</v>
      </c>
    </row>
    <row r="181" spans="2:6" ht="10.5" hidden="1">
      <c r="B181" s="15" t="s">
        <v>40</v>
      </c>
      <c r="F181" s="2">
        <v>0.79</v>
      </c>
    </row>
    <row r="182" spans="2:6" ht="10.5" hidden="1">
      <c r="B182" s="15" t="s">
        <v>41</v>
      </c>
      <c r="F182" s="2">
        <v>9.26</v>
      </c>
    </row>
    <row r="183" ht="21" hidden="1">
      <c r="B183" s="15" t="s">
        <v>42</v>
      </c>
    </row>
    <row r="184" spans="2:11" ht="21" hidden="1">
      <c r="B184" s="15" t="s">
        <v>43</v>
      </c>
      <c r="C184" s="16">
        <v>1.96</v>
      </c>
      <c r="F184" s="2">
        <v>0.03</v>
      </c>
      <c r="K184" s="2" t="s">
        <v>44</v>
      </c>
    </row>
    <row r="185" ht="10.5" hidden="1">
      <c r="B185" s="15" t="s">
        <v>45</v>
      </c>
    </row>
    <row r="186" ht="21" hidden="1">
      <c r="B186" s="15" t="s">
        <v>46</v>
      </c>
    </row>
    <row r="187" ht="10.5" hidden="1">
      <c r="B187" s="15" t="s">
        <v>47</v>
      </c>
    </row>
    <row r="188" spans="2:12" ht="10.5" hidden="1">
      <c r="B188" s="15" t="s">
        <v>48</v>
      </c>
      <c r="C188" s="1">
        <v>95</v>
      </c>
      <c r="F188" s="13">
        <f>IF('[1]Базовые цены с учетом расхода'!N17&gt;0,'[1]Базовые цены с учетом расхода'!N17,IF('[1]Базовые цены с учетом расхода'!N17&lt;0,'[1]Базовые цены с учетом расхода'!N17,""))</f>
        <v>2.36</v>
      </c>
      <c r="L188" s="5" t="s">
        <v>49</v>
      </c>
    </row>
    <row r="189" spans="2:12" ht="10.5" hidden="1">
      <c r="B189" s="15" t="s">
        <v>50</v>
      </c>
      <c r="C189" s="1">
        <v>95</v>
      </c>
      <c r="F189" s="13">
        <f>IF('[1]Базовые цены с учетом расхода'!P17&gt;0,'[1]Базовые цены с учетом расхода'!P17,IF('[1]Базовые цены с учетом расхода'!P17&lt;0,'[1]Базовые цены с учетом расхода'!P17,""))</f>
        <v>1.6</v>
      </c>
      <c r="L189" s="5" t="s">
        <v>51</v>
      </c>
    </row>
    <row r="190" spans="2:12" ht="10.5" hidden="1">
      <c r="B190" s="15" t="s">
        <v>52</v>
      </c>
      <c r="C190" s="1">
        <v>95</v>
      </c>
      <c r="F190" s="13">
        <f>IF('[1]Базовые цены с учетом расхода'!Q17&gt;0,'[1]Базовые цены с учетом расхода'!Q17,IF('[1]Базовые цены с учетом расхода'!Q17&lt;0,'[1]Базовые цены с учетом расхода'!Q17,""))</f>
        <v>0.75</v>
      </c>
      <c r="L190" s="5" t="s">
        <v>53</v>
      </c>
    </row>
    <row r="191" spans="2:12" ht="10.5" hidden="1">
      <c r="B191" s="15" t="s">
        <v>54</v>
      </c>
      <c r="C191" s="1">
        <v>65</v>
      </c>
      <c r="F191" s="13">
        <f>IF('[1]Базовые цены с учетом расхода'!O17&gt;0,'[1]Базовые цены с учетом расхода'!O17,IF('[1]Базовые цены с учетом расхода'!O17&lt;0,'[1]Базовые цены с учетом расхода'!O17,""))</f>
        <v>1.61</v>
      </c>
      <c r="L191" s="5" t="s">
        <v>55</v>
      </c>
    </row>
    <row r="192" spans="2:12" ht="10.5" hidden="1">
      <c r="B192" s="15" t="s">
        <v>56</v>
      </c>
      <c r="C192" s="1">
        <v>65</v>
      </c>
      <c r="F192" s="13">
        <f>IF('[1]Базовые цены с учетом расхода'!R17&gt;0,'[1]Базовые цены с учетом расхода'!R17,IF('[1]Базовые цены с учетом расхода'!R17&lt;0,'[1]Базовые цены с учетом расхода'!R17,""))</f>
        <v>1.1</v>
      </c>
      <c r="L192" s="5" t="s">
        <v>57</v>
      </c>
    </row>
    <row r="193" spans="2:12" ht="10.5" hidden="1">
      <c r="B193" s="15" t="s">
        <v>58</v>
      </c>
      <c r="C193" s="1">
        <v>65</v>
      </c>
      <c r="F193" s="13">
        <f>IF('[1]Базовые цены с учетом расхода'!S17&gt;0,'[1]Базовые цены с учетом расхода'!S17,IF('[1]Базовые цены с учетом расхода'!S17&lt;0,'[1]Базовые цены с учетом расхода'!S17,""))</f>
        <v>0.51</v>
      </c>
      <c r="L193" s="5" t="s">
        <v>59</v>
      </c>
    </row>
    <row r="194" spans="1:10" ht="10.5">
      <c r="A194" s="17"/>
      <c r="B194" s="17"/>
      <c r="C194" s="17"/>
      <c r="D194" s="17"/>
      <c r="E194" s="17"/>
      <c r="F194" s="17"/>
      <c r="G194" s="17"/>
      <c r="H194" s="17"/>
      <c r="I194" s="17"/>
      <c r="J194" s="17"/>
    </row>
    <row r="195" spans="1:14" ht="10.5">
      <c r="A195" s="61" t="s">
        <v>76</v>
      </c>
      <c r="B195" s="62" t="s">
        <v>77</v>
      </c>
      <c r="C195" s="59">
        <v>1.5</v>
      </c>
      <c r="D195" s="12">
        <f>'[1]Базовые цены за единицу'!B18</f>
        <v>23.5</v>
      </c>
      <c r="E195" s="12">
        <f>'[1]Базовые цены за единицу'!D18</f>
        <v>0</v>
      </c>
      <c r="F195" s="56">
        <f>'[1]Базовые цены с учетом расхода'!B18</f>
        <v>35.25</v>
      </c>
      <c r="G195" s="56">
        <f>'[1]Базовые цены с учетом расхода'!C18</f>
        <v>0</v>
      </c>
      <c r="H195" s="12">
        <f>'[1]Базовые цены с учетом расхода'!D18</f>
        <v>0</v>
      </c>
      <c r="I195" s="14"/>
      <c r="J195" s="14">
        <f>'[1]Базовые цены с учетом расхода'!I18</f>
        <v>0</v>
      </c>
      <c r="K195" s="2" t="s">
        <v>34</v>
      </c>
      <c r="L195" s="2" t="s">
        <v>35</v>
      </c>
      <c r="N195" s="56">
        <f>'[1]Базовые цены с учетом расхода'!F18</f>
        <v>35.25</v>
      </c>
    </row>
    <row r="196" spans="1:14" ht="21.75" customHeight="1">
      <c r="A196" s="59"/>
      <c r="B196" s="62"/>
      <c r="C196" s="59"/>
      <c r="D196" s="13">
        <f>'[1]Базовые цены за единицу'!C18</f>
        <v>0</v>
      </c>
      <c r="E196" s="13">
        <f>'[1]Базовые цены за единицу'!E18</f>
        <v>0</v>
      </c>
      <c r="F196" s="56"/>
      <c r="G196" s="56"/>
      <c r="H196" s="13">
        <f>'[1]Базовые цены с учетом расхода'!E18</f>
        <v>0</v>
      </c>
      <c r="J196" s="2">
        <f>'[1]Базовые цены с учетом расхода'!K18</f>
        <v>0</v>
      </c>
      <c r="K196" s="2" t="s">
        <v>36</v>
      </c>
      <c r="L196" s="2" t="s">
        <v>37</v>
      </c>
      <c r="N196" s="56"/>
    </row>
    <row r="197" spans="2:10" ht="10.5">
      <c r="B197" s="60" t="s">
        <v>78</v>
      </c>
      <c r="C197" s="60"/>
      <c r="D197" s="60"/>
      <c r="E197" s="60"/>
      <c r="F197" s="60"/>
      <c r="G197" s="60"/>
      <c r="H197" s="60"/>
      <c r="I197" s="60"/>
      <c r="J197" s="60"/>
    </row>
    <row r="198" ht="10.5" hidden="1">
      <c r="B198" s="15" t="s">
        <v>38</v>
      </c>
    </row>
    <row r="199" ht="10.5" hidden="1">
      <c r="B199" s="15" t="s">
        <v>39</v>
      </c>
    </row>
    <row r="200" ht="10.5" hidden="1">
      <c r="B200" s="15" t="s">
        <v>40</v>
      </c>
    </row>
    <row r="201" spans="2:6" ht="10.5" hidden="1">
      <c r="B201" s="15" t="s">
        <v>41</v>
      </c>
      <c r="F201" s="2">
        <v>35.25</v>
      </c>
    </row>
    <row r="202" ht="21" hidden="1">
      <c r="B202" s="15" t="s">
        <v>42</v>
      </c>
    </row>
    <row r="203" spans="2:11" ht="21" hidden="1">
      <c r="B203" s="15" t="s">
        <v>43</v>
      </c>
      <c r="C203" s="16"/>
      <c r="K203" s="2" t="s">
        <v>44</v>
      </c>
    </row>
    <row r="204" ht="10.5" hidden="1">
      <c r="B204" s="15" t="s">
        <v>45</v>
      </c>
    </row>
    <row r="205" ht="21" hidden="1">
      <c r="B205" s="15" t="s">
        <v>46</v>
      </c>
    </row>
    <row r="206" ht="10.5" hidden="1">
      <c r="B206" s="15" t="s">
        <v>47</v>
      </c>
    </row>
    <row r="207" spans="2:12" ht="10.5" hidden="1">
      <c r="B207" s="15" t="s">
        <v>48</v>
      </c>
      <c r="F207" s="13">
        <f>IF('[1]Базовые цены с учетом расхода'!N18&gt;0,'[1]Базовые цены с учетом расхода'!N18,IF('[1]Базовые цены с учетом расхода'!N18&lt;0,'[1]Базовые цены с учетом расхода'!N18,""))</f>
      </c>
      <c r="L207" s="5" t="s">
        <v>49</v>
      </c>
    </row>
    <row r="208" spans="2:12" ht="10.5" hidden="1">
      <c r="B208" s="15" t="s">
        <v>50</v>
      </c>
      <c r="F208" s="13">
        <f>IF('[1]Базовые цены с учетом расхода'!P18&gt;0,'[1]Базовые цены с учетом расхода'!P18,IF('[1]Базовые цены с учетом расхода'!P18&lt;0,'[1]Базовые цены с учетом расхода'!P18,""))</f>
      </c>
      <c r="L208" s="5" t="s">
        <v>51</v>
      </c>
    </row>
    <row r="209" spans="2:12" ht="10.5" hidden="1">
      <c r="B209" s="15" t="s">
        <v>52</v>
      </c>
      <c r="F209" s="13">
        <f>IF('[1]Базовые цены с учетом расхода'!Q18&gt;0,'[1]Базовые цены с учетом расхода'!Q18,IF('[1]Базовые цены с учетом расхода'!Q18&lt;0,'[1]Базовые цены с учетом расхода'!Q18,""))</f>
      </c>
      <c r="L209" s="5" t="s">
        <v>53</v>
      </c>
    </row>
    <row r="210" spans="2:12" ht="10.5" hidden="1">
      <c r="B210" s="15" t="s">
        <v>54</v>
      </c>
      <c r="F210" s="13">
        <f>IF('[1]Базовые цены с учетом расхода'!O18&gt;0,'[1]Базовые цены с учетом расхода'!O18,IF('[1]Базовые цены с учетом расхода'!O18&lt;0,'[1]Базовые цены с учетом расхода'!O18,""))</f>
      </c>
      <c r="L210" s="5" t="s">
        <v>55</v>
      </c>
    </row>
    <row r="211" spans="2:12" ht="10.5" hidden="1">
      <c r="B211" s="15" t="s">
        <v>56</v>
      </c>
      <c r="F211" s="13">
        <f>IF('[1]Базовые цены с учетом расхода'!R18&gt;0,'[1]Базовые цены с учетом расхода'!R18,IF('[1]Базовые цены с учетом расхода'!R18&lt;0,'[1]Базовые цены с учетом расхода'!R18,""))</f>
      </c>
      <c r="L211" s="5" t="s">
        <v>57</v>
      </c>
    </row>
    <row r="212" spans="2:12" ht="10.5" hidden="1">
      <c r="B212" s="15" t="s">
        <v>58</v>
      </c>
      <c r="F212" s="13">
        <f>IF('[1]Базовые цены с учетом расхода'!S18&gt;0,'[1]Базовые цены с учетом расхода'!S18,IF('[1]Базовые цены с учетом расхода'!S18&lt;0,'[1]Базовые цены с учетом расхода'!S18,""))</f>
      </c>
      <c r="L212" s="5" t="s">
        <v>59</v>
      </c>
    </row>
    <row r="213" spans="1:10" ht="10.5">
      <c r="A213" s="17"/>
      <c r="B213" s="17"/>
      <c r="C213" s="17"/>
      <c r="D213" s="17"/>
      <c r="E213" s="17"/>
      <c r="F213" s="17"/>
      <c r="G213" s="17"/>
      <c r="H213" s="17"/>
      <c r="I213" s="17"/>
      <c r="J213" s="17"/>
    </row>
    <row r="214" spans="1:14" ht="10.5">
      <c r="A214" s="61" t="s">
        <v>79</v>
      </c>
      <c r="B214" s="62" t="s">
        <v>80</v>
      </c>
      <c r="C214" s="59">
        <v>0.2</v>
      </c>
      <c r="D214" s="12">
        <f>'[1]Базовые цены за единицу'!B19</f>
        <v>1008.11</v>
      </c>
      <c r="E214" s="12">
        <f>'[1]Базовые цены за единицу'!D19</f>
        <v>278.5</v>
      </c>
      <c r="F214" s="56">
        <f>'[1]Базовые цены с учетом расхода'!B19</f>
        <v>201.62</v>
      </c>
      <c r="G214" s="56">
        <f>'[1]Базовые цены с учетом расхода'!C19</f>
        <v>22.49</v>
      </c>
      <c r="H214" s="12">
        <f>'[1]Базовые цены с учетом расхода'!D19</f>
        <v>55.7</v>
      </c>
      <c r="I214" s="14">
        <v>12.305</v>
      </c>
      <c r="J214" s="14">
        <f>'[1]Базовые цены с учетом расхода'!I19</f>
        <v>2.461</v>
      </c>
      <c r="K214" s="2" t="s">
        <v>34</v>
      </c>
      <c r="L214" s="2" t="s">
        <v>35</v>
      </c>
      <c r="N214" s="56">
        <f>'[1]Базовые цены с учетом расхода'!F19</f>
        <v>123.43</v>
      </c>
    </row>
    <row r="215" spans="1:14" ht="10.5">
      <c r="A215" s="59"/>
      <c r="B215" s="62"/>
      <c r="C215" s="59"/>
      <c r="D215" s="13">
        <f>'[1]Базовые цены за единицу'!C19</f>
        <v>112.47</v>
      </c>
      <c r="E215" s="13">
        <f>'[1]Базовые цены за единицу'!E19</f>
        <v>52.52</v>
      </c>
      <c r="F215" s="56"/>
      <c r="G215" s="56"/>
      <c r="H215" s="13">
        <f>'[1]Базовые цены с учетом расхода'!E19</f>
        <v>10.5</v>
      </c>
      <c r="I215" s="2">
        <v>4.1515</v>
      </c>
      <c r="J215" s="2">
        <f>'[1]Базовые цены с учетом расхода'!K19</f>
        <v>0.8303</v>
      </c>
      <c r="K215" s="2" t="s">
        <v>36</v>
      </c>
      <c r="L215" s="2" t="s">
        <v>37</v>
      </c>
      <c r="N215" s="56"/>
    </row>
    <row r="216" spans="2:6" ht="10.5" hidden="1">
      <c r="B216" s="15" t="s">
        <v>38</v>
      </c>
      <c r="F216" s="2">
        <v>22.49</v>
      </c>
    </row>
    <row r="217" spans="2:6" ht="10.5" hidden="1">
      <c r="B217" s="15" t="s">
        <v>39</v>
      </c>
      <c r="F217" s="2">
        <v>55.7</v>
      </c>
    </row>
    <row r="218" spans="2:6" ht="10.5" hidden="1">
      <c r="B218" s="15" t="s">
        <v>40</v>
      </c>
      <c r="F218" s="2">
        <v>10.5</v>
      </c>
    </row>
    <row r="219" spans="2:6" ht="10.5" hidden="1">
      <c r="B219" s="15" t="s">
        <v>41</v>
      </c>
      <c r="F219" s="2">
        <v>123.43</v>
      </c>
    </row>
    <row r="220" ht="21" hidden="1">
      <c r="B220" s="15" t="s">
        <v>42</v>
      </c>
    </row>
    <row r="221" spans="2:11" ht="21" hidden="1">
      <c r="B221" s="15" t="s">
        <v>43</v>
      </c>
      <c r="C221" s="16">
        <v>1.96</v>
      </c>
      <c r="F221" s="2">
        <v>0.39</v>
      </c>
      <c r="K221" s="2" t="s">
        <v>44</v>
      </c>
    </row>
    <row r="222" ht="10.5" hidden="1">
      <c r="B222" s="15" t="s">
        <v>45</v>
      </c>
    </row>
    <row r="223" ht="21" hidden="1">
      <c r="B223" s="15" t="s">
        <v>46</v>
      </c>
    </row>
    <row r="224" ht="10.5" hidden="1">
      <c r="B224" s="15" t="s">
        <v>47</v>
      </c>
    </row>
    <row r="225" spans="2:12" ht="10.5" hidden="1">
      <c r="B225" s="15" t="s">
        <v>48</v>
      </c>
      <c r="C225" s="1">
        <v>95</v>
      </c>
      <c r="F225" s="13">
        <f>IF('[1]Базовые цены с учетом расхода'!N19&gt;0,'[1]Базовые цены с учетом расхода'!N19,IF('[1]Базовые цены с учетом расхода'!N19&lt;0,'[1]Базовые цены с учетом расхода'!N19,""))</f>
        <v>31.34</v>
      </c>
      <c r="L225" s="5" t="s">
        <v>49</v>
      </c>
    </row>
    <row r="226" spans="2:12" ht="10.5" hidden="1">
      <c r="B226" s="15" t="s">
        <v>50</v>
      </c>
      <c r="C226" s="1">
        <v>95</v>
      </c>
      <c r="F226" s="13">
        <f>IF('[1]Базовые цены с учетом расхода'!P19&gt;0,'[1]Базовые цены с учетом расхода'!P19,IF('[1]Базовые цены с учетом расхода'!P19&lt;0,'[1]Базовые цены с учетом расхода'!P19,""))</f>
        <v>21.37</v>
      </c>
      <c r="L226" s="5" t="s">
        <v>51</v>
      </c>
    </row>
    <row r="227" spans="2:12" ht="10.5" hidden="1">
      <c r="B227" s="15" t="s">
        <v>52</v>
      </c>
      <c r="C227" s="1">
        <v>95</v>
      </c>
      <c r="F227" s="13">
        <f>IF('[1]Базовые цены с учетом расхода'!Q19&gt;0,'[1]Базовые цены с учетом расхода'!Q19,IF('[1]Базовые цены с учетом расхода'!Q19&lt;0,'[1]Базовые цены с учетом расхода'!Q19,""))</f>
        <v>9.98</v>
      </c>
      <c r="L227" s="5" t="s">
        <v>53</v>
      </c>
    </row>
    <row r="228" spans="2:12" ht="10.5" hidden="1">
      <c r="B228" s="15" t="s">
        <v>54</v>
      </c>
      <c r="C228" s="1">
        <v>65</v>
      </c>
      <c r="F228" s="13">
        <f>IF('[1]Базовые цены с учетом расхода'!O19&gt;0,'[1]Базовые цены с учетом расхода'!O19,IF('[1]Базовые цены с учетом расхода'!O19&lt;0,'[1]Базовые цены с учетом расхода'!O19,""))</f>
        <v>21.44</v>
      </c>
      <c r="L228" s="5" t="s">
        <v>55</v>
      </c>
    </row>
    <row r="229" spans="2:12" ht="10.5" hidden="1">
      <c r="B229" s="15" t="s">
        <v>56</v>
      </c>
      <c r="C229" s="1">
        <v>65</v>
      </c>
      <c r="F229" s="13">
        <f>IF('[1]Базовые цены с учетом расхода'!R19&gt;0,'[1]Базовые цены с учетом расхода'!R19,IF('[1]Базовые цены с учетом расхода'!R19&lt;0,'[1]Базовые цены с учетом расхода'!R19,""))</f>
        <v>14.62</v>
      </c>
      <c r="L229" s="5" t="s">
        <v>57</v>
      </c>
    </row>
    <row r="230" spans="2:12" ht="10.5" hidden="1">
      <c r="B230" s="15" t="s">
        <v>58</v>
      </c>
      <c r="C230" s="1">
        <v>65</v>
      </c>
      <c r="F230" s="13">
        <f>IF('[1]Базовые цены с учетом расхода'!S19&gt;0,'[1]Базовые цены с учетом расхода'!S19,IF('[1]Базовые цены с учетом расхода'!S19&lt;0,'[1]Базовые цены с учетом расхода'!S19,""))</f>
        <v>6.83</v>
      </c>
      <c r="L230" s="5" t="s">
        <v>59</v>
      </c>
    </row>
    <row r="231" spans="1:10" ht="10.5">
      <c r="A231" s="17"/>
      <c r="B231" s="17"/>
      <c r="C231" s="17"/>
      <c r="D231" s="17"/>
      <c r="E231" s="17"/>
      <c r="F231" s="17"/>
      <c r="G231" s="17"/>
      <c r="H231" s="17"/>
      <c r="I231" s="17"/>
      <c r="J231" s="17"/>
    </row>
    <row r="232" spans="1:14" ht="10.5">
      <c r="A232" s="61" t="s">
        <v>81</v>
      </c>
      <c r="B232" s="62" t="s">
        <v>82</v>
      </c>
      <c r="C232" s="59">
        <v>17</v>
      </c>
      <c r="D232" s="12">
        <f>'[1]Базовые цены за единицу'!B20</f>
        <v>11.45</v>
      </c>
      <c r="E232" s="12">
        <f>'[1]Базовые цены за единицу'!D20</f>
        <v>0</v>
      </c>
      <c r="F232" s="56">
        <f>'[1]Базовые цены с учетом расхода'!B20</f>
        <v>194.65</v>
      </c>
      <c r="G232" s="56">
        <f>'[1]Базовые цены с учетом расхода'!C20</f>
        <v>0</v>
      </c>
      <c r="H232" s="12">
        <f>'[1]Базовые цены с учетом расхода'!D20</f>
        <v>0</v>
      </c>
      <c r="I232" s="14"/>
      <c r="J232" s="14">
        <f>'[1]Базовые цены с учетом расхода'!I20</f>
        <v>0</v>
      </c>
      <c r="K232" s="2" t="s">
        <v>34</v>
      </c>
      <c r="L232" s="2" t="s">
        <v>35</v>
      </c>
      <c r="N232" s="56">
        <f>'[1]Базовые цены с учетом расхода'!F20</f>
        <v>194.65</v>
      </c>
    </row>
    <row r="233" spans="1:14" ht="33" customHeight="1">
      <c r="A233" s="59"/>
      <c r="B233" s="62"/>
      <c r="C233" s="59"/>
      <c r="D233" s="13">
        <f>'[1]Базовые цены за единицу'!C20</f>
        <v>0</v>
      </c>
      <c r="E233" s="13">
        <f>'[1]Базовые цены за единицу'!E20</f>
        <v>0</v>
      </c>
      <c r="F233" s="56"/>
      <c r="G233" s="56"/>
      <c r="H233" s="13">
        <f>'[1]Базовые цены с учетом расхода'!E20</f>
        <v>0</v>
      </c>
      <c r="J233" s="2">
        <f>'[1]Базовые цены с учетом расхода'!K20</f>
        <v>0</v>
      </c>
      <c r="K233" s="2" t="s">
        <v>36</v>
      </c>
      <c r="L233" s="2" t="s">
        <v>37</v>
      </c>
      <c r="N233" s="56"/>
    </row>
    <row r="234" spans="2:10" ht="10.5">
      <c r="B234" s="60" t="s">
        <v>78</v>
      </c>
      <c r="C234" s="60"/>
      <c r="D234" s="60"/>
      <c r="E234" s="60"/>
      <c r="F234" s="60"/>
      <c r="G234" s="60"/>
      <c r="H234" s="60"/>
      <c r="I234" s="60"/>
      <c r="J234" s="60"/>
    </row>
    <row r="235" ht="10.5" hidden="1">
      <c r="B235" s="15" t="s">
        <v>38</v>
      </c>
    </row>
    <row r="236" ht="10.5" hidden="1">
      <c r="B236" s="15" t="s">
        <v>39</v>
      </c>
    </row>
    <row r="237" ht="10.5" hidden="1">
      <c r="B237" s="15" t="s">
        <v>40</v>
      </c>
    </row>
    <row r="238" spans="2:6" ht="10.5" hidden="1">
      <c r="B238" s="15" t="s">
        <v>41</v>
      </c>
      <c r="F238" s="2">
        <v>194.65</v>
      </c>
    </row>
    <row r="239" ht="21" hidden="1">
      <c r="B239" s="15" t="s">
        <v>42</v>
      </c>
    </row>
    <row r="240" spans="2:11" ht="21" hidden="1">
      <c r="B240" s="15" t="s">
        <v>43</v>
      </c>
      <c r="C240" s="16"/>
      <c r="K240" s="2" t="s">
        <v>44</v>
      </c>
    </row>
    <row r="241" ht="10.5" hidden="1">
      <c r="B241" s="15" t="s">
        <v>45</v>
      </c>
    </row>
    <row r="242" ht="21" hidden="1">
      <c r="B242" s="15" t="s">
        <v>46</v>
      </c>
    </row>
    <row r="243" ht="10.5" hidden="1">
      <c r="B243" s="15" t="s">
        <v>47</v>
      </c>
    </row>
    <row r="244" spans="2:12" ht="10.5" hidden="1">
      <c r="B244" s="15" t="s">
        <v>48</v>
      </c>
      <c r="F244" s="13">
        <f>IF('[1]Базовые цены с учетом расхода'!N20&gt;0,'[1]Базовые цены с учетом расхода'!N20,IF('[1]Базовые цены с учетом расхода'!N20&lt;0,'[1]Базовые цены с учетом расхода'!N20,""))</f>
      </c>
      <c r="L244" s="5" t="s">
        <v>49</v>
      </c>
    </row>
    <row r="245" spans="2:12" ht="10.5" hidden="1">
      <c r="B245" s="15" t="s">
        <v>50</v>
      </c>
      <c r="F245" s="13">
        <f>IF('[1]Базовые цены с учетом расхода'!P20&gt;0,'[1]Базовые цены с учетом расхода'!P20,IF('[1]Базовые цены с учетом расхода'!P20&lt;0,'[1]Базовые цены с учетом расхода'!P20,""))</f>
      </c>
      <c r="L245" s="5" t="s">
        <v>51</v>
      </c>
    </row>
    <row r="246" spans="2:12" ht="10.5" hidden="1">
      <c r="B246" s="15" t="s">
        <v>52</v>
      </c>
      <c r="F246" s="13">
        <f>IF('[1]Базовые цены с учетом расхода'!Q20&gt;0,'[1]Базовые цены с учетом расхода'!Q20,IF('[1]Базовые цены с учетом расхода'!Q20&lt;0,'[1]Базовые цены с учетом расхода'!Q20,""))</f>
      </c>
      <c r="L246" s="5" t="s">
        <v>53</v>
      </c>
    </row>
    <row r="247" spans="2:12" ht="10.5" hidden="1">
      <c r="B247" s="15" t="s">
        <v>54</v>
      </c>
      <c r="F247" s="13">
        <f>IF('[1]Базовые цены с учетом расхода'!O20&gt;0,'[1]Базовые цены с учетом расхода'!O20,IF('[1]Базовые цены с учетом расхода'!O20&lt;0,'[1]Базовые цены с учетом расхода'!O20,""))</f>
      </c>
      <c r="L247" s="5" t="s">
        <v>55</v>
      </c>
    </row>
    <row r="248" spans="2:12" ht="10.5" hidden="1">
      <c r="B248" s="15" t="s">
        <v>56</v>
      </c>
      <c r="F248" s="13">
        <f>IF('[1]Базовые цены с учетом расхода'!R20&gt;0,'[1]Базовые цены с учетом расхода'!R20,IF('[1]Базовые цены с учетом расхода'!R20&lt;0,'[1]Базовые цены с учетом расхода'!R20,""))</f>
      </c>
      <c r="L248" s="5" t="s">
        <v>57</v>
      </c>
    </row>
    <row r="249" spans="2:12" ht="10.5" hidden="1">
      <c r="B249" s="15" t="s">
        <v>58</v>
      </c>
      <c r="F249" s="13">
        <f>IF('[1]Базовые цены с учетом расхода'!S20&gt;0,'[1]Базовые цены с учетом расхода'!S20,IF('[1]Базовые цены с учетом расхода'!S20&lt;0,'[1]Базовые цены с учетом расхода'!S20,""))</f>
      </c>
      <c r="L249" s="5" t="s">
        <v>59</v>
      </c>
    </row>
    <row r="250" spans="1:10" ht="10.5">
      <c r="A250" s="17"/>
      <c r="B250" s="17"/>
      <c r="C250" s="17"/>
      <c r="D250" s="17"/>
      <c r="E250" s="17"/>
      <c r="F250" s="17"/>
      <c r="G250" s="17"/>
      <c r="H250" s="17"/>
      <c r="I250" s="17"/>
      <c r="J250" s="17"/>
    </row>
    <row r="251" spans="1:14" ht="10.5">
      <c r="A251" s="61" t="s">
        <v>83</v>
      </c>
      <c r="B251" s="62" t="s">
        <v>84</v>
      </c>
      <c r="C251" s="59">
        <v>3</v>
      </c>
      <c r="D251" s="12">
        <f>'[1]Базовые цены за единицу'!B21</f>
        <v>816.26</v>
      </c>
      <c r="E251" s="12">
        <f>'[1]Базовые цены за единицу'!D21</f>
        <v>304.2</v>
      </c>
      <c r="F251" s="56">
        <f>'[1]Базовые цены с учетом расхода'!B21</f>
        <v>2448.78</v>
      </c>
      <c r="G251" s="56">
        <f>'[1]Базовые цены с учетом расхода'!C21</f>
        <v>725.25</v>
      </c>
      <c r="H251" s="12">
        <f>'[1]Базовые цены с учетом расхода'!D21</f>
        <v>912.6</v>
      </c>
      <c r="I251" s="14">
        <v>26.45</v>
      </c>
      <c r="J251" s="14">
        <f>'[1]Базовые цены с учетом расхода'!I21</f>
        <v>79.35</v>
      </c>
      <c r="K251" s="2" t="s">
        <v>34</v>
      </c>
      <c r="L251" s="2" t="s">
        <v>35</v>
      </c>
      <c r="N251" s="56">
        <f>'[1]Базовые цены с учетом расхода'!F21</f>
        <v>810.93</v>
      </c>
    </row>
    <row r="252" spans="1:14" ht="54.75" customHeight="1">
      <c r="A252" s="59"/>
      <c r="B252" s="62"/>
      <c r="C252" s="59"/>
      <c r="D252" s="13">
        <f>'[1]Базовые цены за единицу'!C21</f>
        <v>241.75</v>
      </c>
      <c r="E252" s="13">
        <f>'[1]Базовые цены за единицу'!E21</f>
        <v>87.03</v>
      </c>
      <c r="F252" s="56"/>
      <c r="G252" s="56"/>
      <c r="H252" s="13">
        <f>'[1]Базовые цены с учетом расхода'!E21</f>
        <v>261.09</v>
      </c>
      <c r="I252" s="2">
        <v>6.946</v>
      </c>
      <c r="J252" s="2">
        <f>'[1]Базовые цены с учетом расхода'!K21</f>
        <v>20.838</v>
      </c>
      <c r="K252" s="2" t="s">
        <v>36</v>
      </c>
      <c r="L252" s="2" t="s">
        <v>37</v>
      </c>
      <c r="N252" s="56"/>
    </row>
    <row r="253" spans="2:6" ht="10.5" hidden="1">
      <c r="B253" s="15" t="s">
        <v>38</v>
      </c>
      <c r="F253" s="2">
        <v>725.25</v>
      </c>
    </row>
    <row r="254" spans="2:6" ht="10.5" hidden="1">
      <c r="B254" s="15" t="s">
        <v>39</v>
      </c>
      <c r="F254" s="2">
        <v>912.6</v>
      </c>
    </row>
    <row r="255" spans="2:6" ht="10.5" hidden="1">
      <c r="B255" s="15" t="s">
        <v>40</v>
      </c>
      <c r="F255" s="2">
        <v>261.09</v>
      </c>
    </row>
    <row r="256" spans="2:6" ht="10.5" hidden="1">
      <c r="B256" s="15" t="s">
        <v>41</v>
      </c>
      <c r="F256" s="2">
        <v>810.93</v>
      </c>
    </row>
    <row r="257" ht="21" hidden="1">
      <c r="B257" s="15" t="s">
        <v>42</v>
      </c>
    </row>
    <row r="258" spans="2:11" ht="21" hidden="1">
      <c r="B258" s="15" t="s">
        <v>43</v>
      </c>
      <c r="C258" s="16">
        <v>4.2</v>
      </c>
      <c r="F258" s="2">
        <v>12.6</v>
      </c>
      <c r="K258" s="2" t="s">
        <v>44</v>
      </c>
    </row>
    <row r="259" ht="10.5" hidden="1">
      <c r="B259" s="15" t="s">
        <v>45</v>
      </c>
    </row>
    <row r="260" ht="21" hidden="1">
      <c r="B260" s="15" t="s">
        <v>46</v>
      </c>
    </row>
    <row r="261" ht="10.5" hidden="1">
      <c r="B261" s="15" t="s">
        <v>47</v>
      </c>
    </row>
    <row r="262" spans="2:12" ht="10.5" hidden="1">
      <c r="B262" s="15" t="s">
        <v>48</v>
      </c>
      <c r="C262" s="1">
        <v>95</v>
      </c>
      <c r="F262" s="13">
        <f>IF('[1]Базовые цены с учетом расхода'!N21&gt;0,'[1]Базовые цены с учетом расхода'!N21,IF('[1]Базовые цены с учетом расхода'!N21&lt;0,'[1]Базовые цены с учетом расхода'!N21,""))</f>
        <v>937.02</v>
      </c>
      <c r="L262" s="5" t="s">
        <v>49</v>
      </c>
    </row>
    <row r="263" spans="2:12" ht="10.5" hidden="1">
      <c r="B263" s="15" t="s">
        <v>50</v>
      </c>
      <c r="C263" s="1">
        <v>95</v>
      </c>
      <c r="F263" s="13">
        <f>IF('[1]Базовые цены с учетом расхода'!P21&gt;0,'[1]Базовые цены с учетом расхода'!P21,IF('[1]Базовые цены с учетом расхода'!P21&lt;0,'[1]Базовые цены с учетом расхода'!P21,""))</f>
        <v>688.98</v>
      </c>
      <c r="L263" s="5" t="s">
        <v>51</v>
      </c>
    </row>
    <row r="264" spans="2:12" ht="10.5" hidden="1">
      <c r="B264" s="15" t="s">
        <v>52</v>
      </c>
      <c r="C264" s="1">
        <v>95</v>
      </c>
      <c r="F264" s="13">
        <f>IF('[1]Базовые цены с учетом расхода'!Q21&gt;0,'[1]Базовые цены с учетом расхода'!Q21,IF('[1]Базовые цены с учетом расхода'!Q21&lt;0,'[1]Базовые цены с учетом расхода'!Q21,""))</f>
        <v>248.04</v>
      </c>
      <c r="L264" s="5" t="s">
        <v>53</v>
      </c>
    </row>
    <row r="265" spans="2:12" ht="10.5" hidden="1">
      <c r="B265" s="15" t="s">
        <v>54</v>
      </c>
      <c r="C265" s="1">
        <v>65</v>
      </c>
      <c r="F265" s="13">
        <f>IF('[1]Базовые цены с учетом расхода'!O21&gt;0,'[1]Базовые цены с учетом расхода'!O21,IF('[1]Базовые цены с учетом расхода'!O21&lt;0,'[1]Базовые цены с учетом расхода'!O21,""))</f>
        <v>641.12</v>
      </c>
      <c r="L265" s="5" t="s">
        <v>55</v>
      </c>
    </row>
    <row r="266" spans="2:12" ht="10.5" hidden="1">
      <c r="B266" s="15" t="s">
        <v>56</v>
      </c>
      <c r="C266" s="1">
        <v>65</v>
      </c>
      <c r="F266" s="13">
        <f>IF('[1]Базовые цены с учетом расхода'!R21&gt;0,'[1]Базовые цены с учетом расхода'!R21,IF('[1]Базовые цены с учетом расхода'!R21&lt;0,'[1]Базовые цены с учетом расхода'!R21,""))</f>
        <v>471.42</v>
      </c>
      <c r="L266" s="5" t="s">
        <v>57</v>
      </c>
    </row>
    <row r="267" spans="2:12" ht="10.5" hidden="1">
      <c r="B267" s="15" t="s">
        <v>58</v>
      </c>
      <c r="C267" s="1">
        <v>65</v>
      </c>
      <c r="F267" s="13">
        <f>IF('[1]Базовые цены с учетом расхода'!S21&gt;0,'[1]Базовые цены с учетом расхода'!S21,IF('[1]Базовые цены с учетом расхода'!S21&lt;0,'[1]Базовые цены с учетом расхода'!S21,""))</f>
        <v>169.71</v>
      </c>
      <c r="L267" s="5" t="s">
        <v>59</v>
      </c>
    </row>
    <row r="268" spans="1:10" ht="10.5">
      <c r="A268" s="17"/>
      <c r="B268" s="17"/>
      <c r="C268" s="17"/>
      <c r="D268" s="17"/>
      <c r="E268" s="17"/>
      <c r="F268" s="17"/>
      <c r="G268" s="17"/>
      <c r="H268" s="17"/>
      <c r="I268" s="17"/>
      <c r="J268" s="17"/>
    </row>
    <row r="269" spans="1:14" ht="10.5">
      <c r="A269" s="61" t="s">
        <v>85</v>
      </c>
      <c r="B269" s="62" t="s">
        <v>86</v>
      </c>
      <c r="C269" s="59">
        <v>1.2</v>
      </c>
      <c r="D269" s="12">
        <f>'[1]Базовые цены за единицу'!B22</f>
        <v>2846.11</v>
      </c>
      <c r="E269" s="12">
        <f>'[1]Базовые цены за единицу'!D22</f>
        <v>1115.49</v>
      </c>
      <c r="F269" s="56">
        <f>'[1]Базовые цены с учетом расхода'!B22</f>
        <v>3415.34</v>
      </c>
      <c r="G269" s="56">
        <f>'[1]Базовые цены с учетом расхода'!C22</f>
        <v>433.9</v>
      </c>
      <c r="H269" s="12">
        <f>'[1]Базовые цены с учетом расхода'!D22</f>
        <v>1338.59</v>
      </c>
      <c r="I269" s="14">
        <v>39.56</v>
      </c>
      <c r="J269" s="14">
        <f>'[1]Базовые цены с учетом расхода'!I22</f>
        <v>47.472</v>
      </c>
      <c r="K269" s="2" t="s">
        <v>34</v>
      </c>
      <c r="L269" s="2" t="s">
        <v>35</v>
      </c>
      <c r="N269" s="56">
        <f>'[1]Базовые цены с учетом расхода'!F22</f>
        <v>1642.85</v>
      </c>
    </row>
    <row r="270" spans="1:14" ht="43.5" customHeight="1">
      <c r="A270" s="59"/>
      <c r="B270" s="62"/>
      <c r="C270" s="59"/>
      <c r="D270" s="13">
        <f>'[1]Базовые цены за единицу'!C22</f>
        <v>361.58</v>
      </c>
      <c r="E270" s="13">
        <f>'[1]Базовые цены за единицу'!E22</f>
        <v>342.29</v>
      </c>
      <c r="F270" s="56"/>
      <c r="G270" s="56"/>
      <c r="H270" s="13">
        <f>'[1]Базовые цены с учетом расхода'!E22</f>
        <v>410.75</v>
      </c>
      <c r="I270" s="2">
        <v>27.4045</v>
      </c>
      <c r="J270" s="2">
        <f>'[1]Базовые цены с учетом расхода'!K22</f>
        <v>32.8854</v>
      </c>
      <c r="K270" s="2" t="s">
        <v>36</v>
      </c>
      <c r="L270" s="2" t="s">
        <v>37</v>
      </c>
      <c r="N270" s="56"/>
    </row>
    <row r="271" spans="2:6" ht="10.5" hidden="1">
      <c r="B271" s="15" t="s">
        <v>38</v>
      </c>
      <c r="F271" s="2">
        <v>433.9</v>
      </c>
    </row>
    <row r="272" spans="2:6" ht="10.5" hidden="1">
      <c r="B272" s="15" t="s">
        <v>39</v>
      </c>
      <c r="F272" s="2">
        <v>1338.59</v>
      </c>
    </row>
    <row r="273" spans="2:6" ht="10.5" hidden="1">
      <c r="B273" s="15" t="s">
        <v>40</v>
      </c>
      <c r="F273" s="2">
        <v>410.75</v>
      </c>
    </row>
    <row r="274" spans="2:6" ht="10.5" hidden="1">
      <c r="B274" s="15" t="s">
        <v>41</v>
      </c>
      <c r="F274" s="2">
        <v>1642.85</v>
      </c>
    </row>
    <row r="275" ht="21" hidden="1">
      <c r="B275" s="15" t="s">
        <v>42</v>
      </c>
    </row>
    <row r="276" spans="2:11" ht="21" hidden="1">
      <c r="B276" s="15" t="s">
        <v>43</v>
      </c>
      <c r="C276" s="16">
        <v>6.29</v>
      </c>
      <c r="F276" s="2">
        <v>7.55</v>
      </c>
      <c r="K276" s="2" t="s">
        <v>44</v>
      </c>
    </row>
    <row r="277" ht="10.5" hidden="1">
      <c r="B277" s="15" t="s">
        <v>45</v>
      </c>
    </row>
    <row r="278" ht="21" hidden="1">
      <c r="B278" s="15" t="s">
        <v>46</v>
      </c>
    </row>
    <row r="279" ht="10.5" hidden="1">
      <c r="B279" s="15" t="s">
        <v>47</v>
      </c>
    </row>
    <row r="280" spans="2:12" ht="10.5" hidden="1">
      <c r="B280" s="15" t="s">
        <v>48</v>
      </c>
      <c r="C280" s="1">
        <v>95</v>
      </c>
      <c r="F280" s="13">
        <f>IF('[1]Базовые цены с учетом расхода'!N22&gt;0,'[1]Базовые цены с учетом расхода'!N22,IF('[1]Базовые цены с учетом расхода'!N22&lt;0,'[1]Базовые цены с учетом расхода'!N22,""))</f>
        <v>802.42</v>
      </c>
      <c r="L280" s="5" t="s">
        <v>49</v>
      </c>
    </row>
    <row r="281" spans="2:12" ht="10.5" hidden="1">
      <c r="B281" s="15" t="s">
        <v>50</v>
      </c>
      <c r="C281" s="1">
        <v>95</v>
      </c>
      <c r="F281" s="13">
        <f>IF('[1]Базовые цены с учетом расхода'!P22&gt;0,'[1]Базовые цены с учетом расхода'!P22,IF('[1]Базовые цены с учетом расхода'!P22&lt;0,'[1]Базовые цены с учетом расхода'!P22,""))</f>
        <v>412.2</v>
      </c>
      <c r="L281" s="5" t="s">
        <v>51</v>
      </c>
    </row>
    <row r="282" spans="2:12" ht="10.5" hidden="1">
      <c r="B282" s="15" t="s">
        <v>52</v>
      </c>
      <c r="C282" s="1">
        <v>95</v>
      </c>
      <c r="F282" s="13">
        <f>IF('[1]Базовые цены с учетом расхода'!Q22&gt;0,'[1]Базовые цены с учетом расхода'!Q22,IF('[1]Базовые цены с учетом расхода'!Q22&lt;0,'[1]Базовые цены с учетом расхода'!Q22,""))</f>
        <v>390.22</v>
      </c>
      <c r="L282" s="5" t="s">
        <v>53</v>
      </c>
    </row>
    <row r="283" spans="2:12" ht="10.5" hidden="1">
      <c r="B283" s="15" t="s">
        <v>54</v>
      </c>
      <c r="C283" s="1">
        <v>65</v>
      </c>
      <c r="F283" s="13">
        <f>IF('[1]Базовые цены с учетом расхода'!O22&gt;0,'[1]Базовые цены с учетом расхода'!O22,IF('[1]Базовые цены с учетом расхода'!O22&lt;0,'[1]Базовые цены с учетом расхода'!O22,""))</f>
        <v>549.02</v>
      </c>
      <c r="L283" s="5" t="s">
        <v>55</v>
      </c>
    </row>
    <row r="284" spans="2:12" ht="10.5" hidden="1">
      <c r="B284" s="15" t="s">
        <v>56</v>
      </c>
      <c r="C284" s="1">
        <v>65</v>
      </c>
      <c r="F284" s="13">
        <f>IF('[1]Базовые цены с учетом расхода'!R22&gt;0,'[1]Базовые цены с учетом расхода'!R22,IF('[1]Базовые цены с учетом расхода'!R22&lt;0,'[1]Базовые цены с учетом расхода'!R22,""))</f>
        <v>282.04</v>
      </c>
      <c r="L284" s="5" t="s">
        <v>57</v>
      </c>
    </row>
    <row r="285" spans="2:12" ht="10.5" hidden="1">
      <c r="B285" s="15" t="s">
        <v>58</v>
      </c>
      <c r="C285" s="1">
        <v>65</v>
      </c>
      <c r="F285" s="13">
        <f>IF('[1]Базовые цены с учетом расхода'!S22&gt;0,'[1]Базовые цены с учетом расхода'!S22,IF('[1]Базовые цены с учетом расхода'!S22&lt;0,'[1]Базовые цены с учетом расхода'!S22,""))</f>
        <v>266.99</v>
      </c>
      <c r="L285" s="5" t="s">
        <v>59</v>
      </c>
    </row>
    <row r="286" spans="1:10" ht="10.5">
      <c r="A286" s="17"/>
      <c r="B286" s="17"/>
      <c r="C286" s="17"/>
      <c r="D286" s="17"/>
      <c r="E286" s="17"/>
      <c r="F286" s="17"/>
      <c r="G286" s="17"/>
      <c r="H286" s="17"/>
      <c r="I286" s="17"/>
      <c r="J286" s="17"/>
    </row>
    <row r="287" spans="1:14" ht="10.5">
      <c r="A287" s="61" t="s">
        <v>87</v>
      </c>
      <c r="B287" s="62" t="s">
        <v>88</v>
      </c>
      <c r="C287" s="59">
        <v>122.4</v>
      </c>
      <c r="D287" s="12">
        <f>'[1]Базовые цены за единицу'!B23</f>
        <v>7.8</v>
      </c>
      <c r="E287" s="12">
        <f>'[1]Базовые цены за единицу'!D23</f>
        <v>0</v>
      </c>
      <c r="F287" s="56">
        <f>'[1]Базовые цены с учетом расхода'!B23</f>
        <v>954.72</v>
      </c>
      <c r="G287" s="56">
        <f>'[1]Базовые цены с учетом расхода'!C23</f>
        <v>0</v>
      </c>
      <c r="H287" s="12">
        <f>'[1]Базовые цены с учетом расхода'!D23</f>
        <v>0</v>
      </c>
      <c r="I287" s="14"/>
      <c r="J287" s="14">
        <f>'[1]Базовые цены с учетом расхода'!I23</f>
        <v>0</v>
      </c>
      <c r="K287" s="2" t="s">
        <v>34</v>
      </c>
      <c r="L287" s="2" t="s">
        <v>35</v>
      </c>
      <c r="N287" s="56">
        <f>'[1]Базовые цены с учетом расхода'!F23</f>
        <v>954.72</v>
      </c>
    </row>
    <row r="288" spans="1:14" ht="21.75" customHeight="1">
      <c r="A288" s="59"/>
      <c r="B288" s="62"/>
      <c r="C288" s="59"/>
      <c r="D288" s="13">
        <f>'[1]Базовые цены за единицу'!C23</f>
        <v>0</v>
      </c>
      <c r="E288" s="13">
        <f>'[1]Базовые цены за единицу'!E23</f>
        <v>0</v>
      </c>
      <c r="F288" s="56"/>
      <c r="G288" s="56"/>
      <c r="H288" s="13">
        <f>'[1]Базовые цены с учетом расхода'!E23</f>
        <v>0</v>
      </c>
      <c r="J288" s="2">
        <f>'[1]Базовые цены с учетом расхода'!K23</f>
        <v>0</v>
      </c>
      <c r="K288" s="2" t="s">
        <v>36</v>
      </c>
      <c r="L288" s="2" t="s">
        <v>37</v>
      </c>
      <c r="N288" s="56"/>
    </row>
    <row r="289" ht="10.5">
      <c r="B289" s="19" t="str">
        <f>IF(ROUND((120*1.02)/1,9)=C287,"Объем: 120*1,02","")</f>
        <v>Объем: 120*1,02</v>
      </c>
    </row>
    <row r="290" ht="10.5" hidden="1">
      <c r="B290" s="15" t="s">
        <v>38</v>
      </c>
    </row>
    <row r="291" ht="10.5" hidden="1">
      <c r="B291" s="15" t="s">
        <v>39</v>
      </c>
    </row>
    <row r="292" ht="10.5" hidden="1">
      <c r="B292" s="15" t="s">
        <v>40</v>
      </c>
    </row>
    <row r="293" spans="2:6" ht="10.5" hidden="1">
      <c r="B293" s="15" t="s">
        <v>41</v>
      </c>
      <c r="F293" s="2">
        <v>954.72</v>
      </c>
    </row>
    <row r="294" ht="21" hidden="1">
      <c r="B294" s="15" t="s">
        <v>42</v>
      </c>
    </row>
    <row r="295" spans="2:11" ht="21" hidden="1">
      <c r="B295" s="15" t="s">
        <v>43</v>
      </c>
      <c r="C295" s="16"/>
      <c r="K295" s="2" t="s">
        <v>44</v>
      </c>
    </row>
    <row r="296" ht="10.5" hidden="1">
      <c r="B296" s="15" t="s">
        <v>45</v>
      </c>
    </row>
    <row r="297" ht="21" hidden="1">
      <c r="B297" s="15" t="s">
        <v>46</v>
      </c>
    </row>
    <row r="298" ht="10.5" hidden="1">
      <c r="B298" s="15" t="s">
        <v>47</v>
      </c>
    </row>
    <row r="299" spans="2:12" ht="10.5" hidden="1">
      <c r="B299" s="15" t="s">
        <v>48</v>
      </c>
      <c r="F299" s="13">
        <f>IF('[1]Базовые цены с учетом расхода'!N23&gt;0,'[1]Базовые цены с учетом расхода'!N23,IF('[1]Базовые цены с учетом расхода'!N23&lt;0,'[1]Базовые цены с учетом расхода'!N23,""))</f>
      </c>
      <c r="L299" s="5" t="s">
        <v>49</v>
      </c>
    </row>
    <row r="300" spans="2:12" ht="10.5" hidden="1">
      <c r="B300" s="15" t="s">
        <v>50</v>
      </c>
      <c r="F300" s="13">
        <f>IF('[1]Базовые цены с учетом расхода'!P23&gt;0,'[1]Базовые цены с учетом расхода'!P23,IF('[1]Базовые цены с учетом расхода'!P23&lt;0,'[1]Базовые цены с учетом расхода'!P23,""))</f>
      </c>
      <c r="L300" s="5" t="s">
        <v>51</v>
      </c>
    </row>
    <row r="301" spans="2:12" ht="10.5" hidden="1">
      <c r="B301" s="15" t="s">
        <v>52</v>
      </c>
      <c r="F301" s="13">
        <f>IF('[1]Базовые цены с учетом расхода'!Q23&gt;0,'[1]Базовые цены с учетом расхода'!Q23,IF('[1]Базовые цены с учетом расхода'!Q23&lt;0,'[1]Базовые цены с учетом расхода'!Q23,""))</f>
      </c>
      <c r="L301" s="5" t="s">
        <v>53</v>
      </c>
    </row>
    <row r="302" spans="2:12" ht="10.5" hidden="1">
      <c r="B302" s="15" t="s">
        <v>54</v>
      </c>
      <c r="F302" s="13">
        <f>IF('[1]Базовые цены с учетом расхода'!O23&gt;0,'[1]Базовые цены с учетом расхода'!O23,IF('[1]Базовые цены с учетом расхода'!O23&lt;0,'[1]Базовые цены с учетом расхода'!O23,""))</f>
      </c>
      <c r="L302" s="5" t="s">
        <v>55</v>
      </c>
    </row>
    <row r="303" spans="2:12" ht="10.5" hidden="1">
      <c r="B303" s="15" t="s">
        <v>56</v>
      </c>
      <c r="F303" s="13">
        <f>IF('[1]Базовые цены с учетом расхода'!R23&gt;0,'[1]Базовые цены с учетом расхода'!R23,IF('[1]Базовые цены с учетом расхода'!R23&lt;0,'[1]Базовые цены с учетом расхода'!R23,""))</f>
      </c>
      <c r="L303" s="5" t="s">
        <v>57</v>
      </c>
    </row>
    <row r="304" spans="2:12" ht="10.5" hidden="1">
      <c r="B304" s="15" t="s">
        <v>58</v>
      </c>
      <c r="F304" s="13">
        <f>IF('[1]Базовые цены с учетом расхода'!S23&gt;0,'[1]Базовые цены с учетом расхода'!S23,IF('[1]Базовые цены с учетом расхода'!S23&lt;0,'[1]Базовые цены с учетом расхода'!S23,""))</f>
      </c>
      <c r="L304" s="5" t="s">
        <v>59</v>
      </c>
    </row>
    <row r="305" spans="1:10" ht="10.5">
      <c r="A305" s="17"/>
      <c r="B305" s="17"/>
      <c r="C305" s="17"/>
      <c r="D305" s="17"/>
      <c r="E305" s="17"/>
      <c r="F305" s="17"/>
      <c r="G305" s="17"/>
      <c r="H305" s="17"/>
      <c r="I305" s="17"/>
      <c r="J305" s="17"/>
    </row>
    <row r="306" spans="1:14" ht="10.5">
      <c r="A306" s="61" t="s">
        <v>89</v>
      </c>
      <c r="B306" s="62" t="s">
        <v>90</v>
      </c>
      <c r="C306" s="59">
        <v>1.2</v>
      </c>
      <c r="D306" s="12">
        <f>'[1]Базовые цены за единицу'!B24</f>
        <v>788.37</v>
      </c>
      <c r="E306" s="12">
        <f>'[1]Базовые цены за единицу'!D24</f>
        <v>12.01</v>
      </c>
      <c r="F306" s="56">
        <f>'[1]Базовые цены с учетом расхода'!B24</f>
        <v>946.04</v>
      </c>
      <c r="G306" s="56">
        <f>'[1]Базовые цены с учетом расхода'!C24</f>
        <v>99.14</v>
      </c>
      <c r="H306" s="12">
        <f>'[1]Базовые цены с учетом расхода'!D24</f>
        <v>14.41</v>
      </c>
      <c r="I306" s="14">
        <v>9.039</v>
      </c>
      <c r="J306" s="14">
        <f>'[1]Базовые цены с учетом расхода'!I24</f>
        <v>10.8468</v>
      </c>
      <c r="K306" s="2" t="s">
        <v>34</v>
      </c>
      <c r="L306" s="2" t="s">
        <v>35</v>
      </c>
      <c r="N306" s="56">
        <f>'[1]Базовые цены с учетом расхода'!F24</f>
        <v>832.49</v>
      </c>
    </row>
    <row r="307" spans="1:14" ht="54.75" customHeight="1">
      <c r="A307" s="59"/>
      <c r="B307" s="62"/>
      <c r="C307" s="59"/>
      <c r="D307" s="13">
        <f>'[1]Базовые цены за единицу'!C24</f>
        <v>82.62</v>
      </c>
      <c r="E307" s="13">
        <f>'[1]Базовые цены за единицу'!E24</f>
        <v>0.67</v>
      </c>
      <c r="F307" s="56"/>
      <c r="G307" s="56"/>
      <c r="H307" s="13">
        <f>'[1]Базовые цены с учетом расхода'!E24</f>
        <v>0.8</v>
      </c>
      <c r="I307" s="2">
        <v>0.046</v>
      </c>
      <c r="J307" s="2">
        <f>'[1]Базовые цены с учетом расхода'!K24</f>
        <v>0.0552</v>
      </c>
      <c r="K307" s="2" t="s">
        <v>36</v>
      </c>
      <c r="L307" s="2" t="s">
        <v>37</v>
      </c>
      <c r="N307" s="56"/>
    </row>
    <row r="308" spans="2:6" ht="10.5" hidden="1">
      <c r="B308" s="15" t="s">
        <v>38</v>
      </c>
      <c r="F308" s="2">
        <v>99.14</v>
      </c>
    </row>
    <row r="309" spans="2:6" ht="10.5" hidden="1">
      <c r="B309" s="15" t="s">
        <v>39</v>
      </c>
      <c r="F309" s="2">
        <v>14.41</v>
      </c>
    </row>
    <row r="310" spans="2:6" ht="10.5" hidden="1">
      <c r="B310" s="15" t="s">
        <v>40</v>
      </c>
      <c r="F310" s="2">
        <v>0.8</v>
      </c>
    </row>
    <row r="311" spans="2:6" ht="10.5" hidden="1">
      <c r="B311" s="15" t="s">
        <v>41</v>
      </c>
      <c r="F311" s="2">
        <v>832.49</v>
      </c>
    </row>
    <row r="312" ht="21" hidden="1">
      <c r="B312" s="15" t="s">
        <v>42</v>
      </c>
    </row>
    <row r="313" spans="2:11" ht="21" hidden="1">
      <c r="B313" s="15" t="s">
        <v>43</v>
      </c>
      <c r="C313" s="16">
        <v>1.44</v>
      </c>
      <c r="F313" s="2">
        <v>1.73</v>
      </c>
      <c r="K313" s="2" t="s">
        <v>44</v>
      </c>
    </row>
    <row r="314" ht="10.5" hidden="1">
      <c r="B314" s="15" t="s">
        <v>45</v>
      </c>
    </row>
    <row r="315" ht="21" hidden="1">
      <c r="B315" s="15" t="s">
        <v>46</v>
      </c>
    </row>
    <row r="316" ht="10.5" hidden="1">
      <c r="B316" s="15" t="s">
        <v>47</v>
      </c>
    </row>
    <row r="317" spans="2:12" ht="10.5" hidden="1">
      <c r="B317" s="15" t="s">
        <v>48</v>
      </c>
      <c r="C317" s="1">
        <v>95</v>
      </c>
      <c r="F317" s="13">
        <f>IF('[1]Базовые цены с учетом расхода'!N24&gt;0,'[1]Базовые цены с учетом расхода'!N24,IF('[1]Базовые цены с учетом расхода'!N24&lt;0,'[1]Базовые цены с учетом расхода'!N24,""))</f>
        <v>94.94</v>
      </c>
      <c r="L317" s="5" t="s">
        <v>49</v>
      </c>
    </row>
    <row r="318" spans="2:12" ht="10.5" hidden="1">
      <c r="B318" s="15" t="s">
        <v>50</v>
      </c>
      <c r="C318" s="1">
        <v>95</v>
      </c>
      <c r="F318" s="13">
        <f>IF('[1]Базовые цены с учетом расхода'!P24&gt;0,'[1]Базовые цены с учетом расхода'!P24,IF('[1]Базовые цены с учетом расхода'!P24&lt;0,'[1]Базовые цены с учетом расхода'!P24,""))</f>
        <v>94.19</v>
      </c>
      <c r="L318" s="5" t="s">
        <v>51</v>
      </c>
    </row>
    <row r="319" spans="2:12" ht="10.5" hidden="1">
      <c r="B319" s="15" t="s">
        <v>52</v>
      </c>
      <c r="C319" s="1">
        <v>95</v>
      </c>
      <c r="F319" s="13">
        <f>IF('[1]Базовые цены с учетом расхода'!Q24&gt;0,'[1]Базовые цены с учетом расхода'!Q24,IF('[1]Базовые цены с учетом расхода'!Q24&lt;0,'[1]Базовые цены с учетом расхода'!Q24,""))</f>
        <v>0.77</v>
      </c>
      <c r="L319" s="5" t="s">
        <v>53</v>
      </c>
    </row>
    <row r="320" spans="2:12" ht="10.5" hidden="1">
      <c r="B320" s="15" t="s">
        <v>54</v>
      </c>
      <c r="C320" s="1">
        <v>65</v>
      </c>
      <c r="F320" s="13">
        <f>IF('[1]Базовые цены с учетом расхода'!O24&gt;0,'[1]Базовые цены с учетом расхода'!O24,IF('[1]Базовые цены с учетом расхода'!O24&lt;0,'[1]Базовые цены с учетом расхода'!O24,""))</f>
        <v>64.96</v>
      </c>
      <c r="L320" s="5" t="s">
        <v>55</v>
      </c>
    </row>
    <row r="321" spans="2:12" ht="10.5" hidden="1">
      <c r="B321" s="15" t="s">
        <v>56</v>
      </c>
      <c r="C321" s="1">
        <v>65</v>
      </c>
      <c r="F321" s="13">
        <f>IF('[1]Базовые цены с учетом расхода'!R24&gt;0,'[1]Базовые цены с учетом расхода'!R24,IF('[1]Базовые цены с учетом расхода'!R24&lt;0,'[1]Базовые цены с учетом расхода'!R24,""))</f>
        <v>64.44</v>
      </c>
      <c r="L321" s="5" t="s">
        <v>57</v>
      </c>
    </row>
    <row r="322" spans="2:12" ht="10.5" hidden="1">
      <c r="B322" s="15" t="s">
        <v>58</v>
      </c>
      <c r="C322" s="1">
        <v>65</v>
      </c>
      <c r="F322" s="13">
        <f>IF('[1]Базовые цены с учетом расхода'!S24&gt;0,'[1]Базовые цены с учетом расхода'!S24,IF('[1]Базовые цены с учетом расхода'!S24&lt;0,'[1]Базовые цены с учетом расхода'!S24,""))</f>
        <v>0.53</v>
      </c>
      <c r="L322" s="5" t="s">
        <v>59</v>
      </c>
    </row>
    <row r="323" spans="1:10" ht="10.5">
      <c r="A323" s="17"/>
      <c r="B323" s="17"/>
      <c r="C323" s="17"/>
      <c r="D323" s="17"/>
      <c r="E323" s="17"/>
      <c r="F323" s="17"/>
      <c r="G323" s="17"/>
      <c r="H323" s="17"/>
      <c r="I323" s="17"/>
      <c r="J323" s="17"/>
    </row>
    <row r="324" spans="1:14" ht="10.5">
      <c r="A324" s="61" t="s">
        <v>91</v>
      </c>
      <c r="B324" s="62" t="s">
        <v>92</v>
      </c>
      <c r="C324" s="59">
        <v>5.8</v>
      </c>
      <c r="D324" s="12">
        <f>'[1]Базовые цены за единицу'!B25</f>
        <v>336.88</v>
      </c>
      <c r="E324" s="12">
        <f>'[1]Базовые цены за единицу'!D25</f>
        <v>24.02</v>
      </c>
      <c r="F324" s="56">
        <f>'[1]Базовые цены с учетом расхода'!B25</f>
        <v>1953.91</v>
      </c>
      <c r="G324" s="56">
        <f>'[1]Базовые цены с учетом расхода'!C25</f>
        <v>342.03</v>
      </c>
      <c r="H324" s="12">
        <f>'[1]Базовые цены с учетом расхода'!D25</f>
        <v>139.32</v>
      </c>
      <c r="I324" s="14">
        <v>6.4515</v>
      </c>
      <c r="J324" s="14">
        <f>'[1]Базовые цены с учетом расхода'!I25</f>
        <v>37.4187</v>
      </c>
      <c r="K324" s="2" t="s">
        <v>34</v>
      </c>
      <c r="L324" s="2" t="s">
        <v>35</v>
      </c>
      <c r="N324" s="56">
        <f>'[1]Базовые цены с учетом расхода'!F25</f>
        <v>1472.56</v>
      </c>
    </row>
    <row r="325" spans="1:14" ht="54.75" customHeight="1">
      <c r="A325" s="59"/>
      <c r="B325" s="62"/>
      <c r="C325" s="59"/>
      <c r="D325" s="13">
        <f>'[1]Базовые цены за единицу'!C25</f>
        <v>58.97</v>
      </c>
      <c r="E325" s="13">
        <f>'[1]Базовые цены за единицу'!E25</f>
        <v>1.33</v>
      </c>
      <c r="F325" s="56"/>
      <c r="G325" s="56"/>
      <c r="H325" s="13">
        <f>'[1]Базовые цены с учетом расхода'!E25</f>
        <v>7.71</v>
      </c>
      <c r="I325" s="2">
        <v>0.092</v>
      </c>
      <c r="J325" s="2">
        <f>'[1]Базовые цены с учетом расхода'!K25</f>
        <v>0.5336</v>
      </c>
      <c r="K325" s="2" t="s">
        <v>36</v>
      </c>
      <c r="L325" s="2" t="s">
        <v>37</v>
      </c>
      <c r="N325" s="56"/>
    </row>
    <row r="326" ht="10.5">
      <c r="B326" s="19" t="str">
        <f>IF(ROUND((700-120)/100,9)=C324,"Объем: 700-120","")</f>
        <v>Объем: 700-120</v>
      </c>
    </row>
    <row r="327" spans="2:6" ht="10.5" hidden="1">
      <c r="B327" s="15" t="s">
        <v>38</v>
      </c>
      <c r="F327" s="2">
        <v>342.03</v>
      </c>
    </row>
    <row r="328" spans="2:6" ht="10.5" hidden="1">
      <c r="B328" s="15" t="s">
        <v>39</v>
      </c>
      <c r="F328" s="2">
        <v>139.32</v>
      </c>
    </row>
    <row r="329" spans="2:6" ht="10.5" hidden="1">
      <c r="B329" s="15" t="s">
        <v>40</v>
      </c>
      <c r="F329" s="2">
        <v>7.71</v>
      </c>
    </row>
    <row r="330" spans="2:6" ht="10.5" hidden="1">
      <c r="B330" s="15" t="s">
        <v>41</v>
      </c>
      <c r="F330" s="2">
        <v>1472.56</v>
      </c>
    </row>
    <row r="331" ht="21" hidden="1">
      <c r="B331" s="15" t="s">
        <v>42</v>
      </c>
    </row>
    <row r="332" spans="2:11" ht="21" hidden="1">
      <c r="B332" s="15" t="s">
        <v>43</v>
      </c>
      <c r="C332" s="16">
        <v>1.03</v>
      </c>
      <c r="F332" s="2">
        <v>5.97</v>
      </c>
      <c r="K332" s="2" t="s">
        <v>44</v>
      </c>
    </row>
    <row r="333" ht="10.5" hidden="1">
      <c r="B333" s="15" t="s">
        <v>45</v>
      </c>
    </row>
    <row r="334" ht="21" hidden="1">
      <c r="B334" s="15" t="s">
        <v>46</v>
      </c>
    </row>
    <row r="335" ht="10.5" hidden="1">
      <c r="B335" s="15" t="s">
        <v>47</v>
      </c>
    </row>
    <row r="336" spans="2:12" ht="10.5" hidden="1">
      <c r="B336" s="15" t="s">
        <v>48</v>
      </c>
      <c r="C336" s="1">
        <v>95</v>
      </c>
      <c r="F336" s="13">
        <f>IF('[1]Базовые цены с учетом расхода'!N25&gt;0,'[1]Базовые цены с учетом расхода'!N25,IF('[1]Базовые цены с учетом расхода'!N25&lt;0,'[1]Базовые цены с учетом расхода'!N25,""))</f>
        <v>332.25</v>
      </c>
      <c r="L336" s="5" t="s">
        <v>49</v>
      </c>
    </row>
    <row r="337" spans="2:12" ht="10.5" hidden="1">
      <c r="B337" s="15" t="s">
        <v>50</v>
      </c>
      <c r="C337" s="1">
        <v>95</v>
      </c>
      <c r="F337" s="13">
        <f>IF('[1]Базовые цены с учетом расхода'!P25&gt;0,'[1]Базовые цены с учетом расхода'!P25,IF('[1]Базовые цены с учетом расхода'!P25&lt;0,'[1]Базовые цены с учетом расхода'!P25,""))</f>
        <v>324.92</v>
      </c>
      <c r="L337" s="5" t="s">
        <v>51</v>
      </c>
    </row>
    <row r="338" spans="2:12" ht="10.5" hidden="1">
      <c r="B338" s="15" t="s">
        <v>52</v>
      </c>
      <c r="C338" s="1">
        <v>95</v>
      </c>
      <c r="F338" s="13">
        <f>IF('[1]Базовые цены с учетом расхода'!Q25&gt;0,'[1]Базовые цены с учетом расхода'!Q25,IF('[1]Базовые цены с учетом расхода'!Q25&lt;0,'[1]Базовые цены с учетом расхода'!Q25,""))</f>
        <v>7.37</v>
      </c>
      <c r="L338" s="5" t="s">
        <v>53</v>
      </c>
    </row>
    <row r="339" spans="2:12" ht="10.5" hidden="1">
      <c r="B339" s="15" t="s">
        <v>54</v>
      </c>
      <c r="C339" s="1">
        <v>65</v>
      </c>
      <c r="F339" s="13">
        <f>IF('[1]Базовые цены с учетом расхода'!O25&gt;0,'[1]Базовые цены с учетом расхода'!O25,IF('[1]Базовые цены с учетом расхода'!O25&lt;0,'[1]Базовые цены с учетом расхода'!O25,""))</f>
        <v>227.33</v>
      </c>
      <c r="L339" s="5" t="s">
        <v>55</v>
      </c>
    </row>
    <row r="340" spans="2:12" ht="10.5" hidden="1">
      <c r="B340" s="15" t="s">
        <v>56</v>
      </c>
      <c r="C340" s="1">
        <v>65</v>
      </c>
      <c r="F340" s="13">
        <f>IF('[1]Базовые цены с учетом расхода'!R25&gt;0,'[1]Базовые цены с учетом расхода'!R25,IF('[1]Базовые цены с учетом расхода'!R25&lt;0,'[1]Базовые цены с учетом расхода'!R25,""))</f>
        <v>222.31</v>
      </c>
      <c r="L340" s="5" t="s">
        <v>57</v>
      </c>
    </row>
    <row r="341" spans="2:12" ht="10.5" hidden="1">
      <c r="B341" s="15" t="s">
        <v>58</v>
      </c>
      <c r="C341" s="1">
        <v>65</v>
      </c>
      <c r="F341" s="13">
        <f>IF('[1]Базовые цены с учетом расхода'!S25&gt;0,'[1]Базовые цены с учетом расхода'!S25,IF('[1]Базовые цены с учетом расхода'!S25&lt;0,'[1]Базовые цены с учетом расхода'!S25,""))</f>
        <v>5.05</v>
      </c>
      <c r="L341" s="5" t="s">
        <v>59</v>
      </c>
    </row>
    <row r="342" spans="1:10" ht="10.5">
      <c r="A342" s="17"/>
      <c r="B342" s="17"/>
      <c r="C342" s="17"/>
      <c r="D342" s="17"/>
      <c r="E342" s="17"/>
      <c r="F342" s="17"/>
      <c r="G342" s="17"/>
      <c r="H342" s="17"/>
      <c r="I342" s="17"/>
      <c r="J342" s="17"/>
    </row>
    <row r="343" spans="1:14" ht="10.5">
      <c r="A343" s="61" t="s">
        <v>93</v>
      </c>
      <c r="B343" s="62" t="s">
        <v>477</v>
      </c>
      <c r="C343" s="59">
        <v>1.02</v>
      </c>
      <c r="D343" s="12">
        <f>'[1]Базовые цены за единицу'!B26</f>
        <v>14479.65</v>
      </c>
      <c r="E343" s="12">
        <f>'[1]Базовые цены за единицу'!D26</f>
        <v>0</v>
      </c>
      <c r="F343" s="56">
        <f>'[1]Базовые цены с учетом расхода'!B26</f>
        <v>14769.24</v>
      </c>
      <c r="G343" s="56">
        <f>'[1]Базовые цены с учетом расхода'!C26</f>
        <v>0</v>
      </c>
      <c r="H343" s="12">
        <f>'[1]Базовые цены с учетом расхода'!D26</f>
        <v>0</v>
      </c>
      <c r="I343" s="14"/>
      <c r="J343" s="14">
        <f>'[1]Базовые цены с учетом расхода'!I26</f>
        <v>0</v>
      </c>
      <c r="K343" s="2" t="s">
        <v>34</v>
      </c>
      <c r="L343" s="2" t="s">
        <v>35</v>
      </c>
      <c r="N343" s="56">
        <f>'[1]Базовые цены с учетом расхода'!F26</f>
        <v>14769.24</v>
      </c>
    </row>
    <row r="344" spans="1:14" ht="43.5" customHeight="1">
      <c r="A344" s="59"/>
      <c r="B344" s="62"/>
      <c r="C344" s="59"/>
      <c r="D344" s="13">
        <f>'[1]Базовые цены за единицу'!C26</f>
        <v>0</v>
      </c>
      <c r="E344" s="13">
        <f>'[1]Базовые цены за единицу'!E26</f>
        <v>0</v>
      </c>
      <c r="F344" s="56"/>
      <c r="G344" s="56"/>
      <c r="H344" s="13">
        <f>'[1]Базовые цены с учетом расхода'!E26</f>
        <v>0</v>
      </c>
      <c r="J344" s="2">
        <f>'[1]Базовые цены с учетом расхода'!K26</f>
        <v>0</v>
      </c>
      <c r="K344" s="2" t="s">
        <v>36</v>
      </c>
      <c r="L344" s="2" t="s">
        <v>37</v>
      </c>
      <c r="N344" s="56"/>
    </row>
    <row r="345" ht="10.5">
      <c r="B345" s="19" t="str">
        <f>IF(ROUND(((300+700)*1.02)/1000,9)=C343,"Объем: (300+700)*1,02","")</f>
        <v>Объем: (300+700)*1,02</v>
      </c>
    </row>
    <row r="346" ht="10.5" hidden="1">
      <c r="B346" s="15" t="s">
        <v>38</v>
      </c>
    </row>
    <row r="347" ht="10.5" hidden="1">
      <c r="B347" s="15" t="s">
        <v>39</v>
      </c>
    </row>
    <row r="348" ht="10.5" hidden="1">
      <c r="B348" s="15" t="s">
        <v>40</v>
      </c>
    </row>
    <row r="349" spans="2:6" ht="10.5" hidden="1">
      <c r="B349" s="15" t="s">
        <v>41</v>
      </c>
      <c r="F349" s="2">
        <v>14769.24</v>
      </c>
    </row>
    <row r="350" ht="21" hidden="1">
      <c r="B350" s="15" t="s">
        <v>42</v>
      </c>
    </row>
    <row r="351" spans="2:11" ht="21" hidden="1">
      <c r="B351" s="15" t="s">
        <v>43</v>
      </c>
      <c r="C351" s="16"/>
      <c r="K351" s="2" t="s">
        <v>44</v>
      </c>
    </row>
    <row r="352" ht="10.5" hidden="1">
      <c r="B352" s="15" t="s">
        <v>45</v>
      </c>
    </row>
    <row r="353" ht="21" hidden="1">
      <c r="B353" s="15" t="s">
        <v>46</v>
      </c>
    </row>
    <row r="354" ht="10.5" hidden="1">
      <c r="B354" s="15" t="s">
        <v>47</v>
      </c>
    </row>
    <row r="355" spans="2:12" ht="10.5" hidden="1">
      <c r="B355" s="15" t="s">
        <v>48</v>
      </c>
      <c r="F355" s="13">
        <f>IF('[1]Базовые цены с учетом расхода'!N26&gt;0,'[1]Базовые цены с учетом расхода'!N26,IF('[1]Базовые цены с учетом расхода'!N26&lt;0,'[1]Базовые цены с учетом расхода'!N26,""))</f>
      </c>
      <c r="L355" s="5" t="s">
        <v>49</v>
      </c>
    </row>
    <row r="356" spans="2:12" ht="10.5" hidden="1">
      <c r="B356" s="15" t="s">
        <v>50</v>
      </c>
      <c r="F356" s="13">
        <f>IF('[1]Базовые цены с учетом расхода'!P26&gt;0,'[1]Базовые цены с учетом расхода'!P26,IF('[1]Базовые цены с учетом расхода'!P26&lt;0,'[1]Базовые цены с учетом расхода'!P26,""))</f>
      </c>
      <c r="L356" s="5" t="s">
        <v>51</v>
      </c>
    </row>
    <row r="357" spans="2:12" ht="10.5" hidden="1">
      <c r="B357" s="15" t="s">
        <v>52</v>
      </c>
      <c r="F357" s="13">
        <f>IF('[1]Базовые цены с учетом расхода'!Q26&gt;0,'[1]Базовые цены с учетом расхода'!Q26,IF('[1]Базовые цены с учетом расхода'!Q26&lt;0,'[1]Базовые цены с учетом расхода'!Q26,""))</f>
      </c>
      <c r="L357" s="5" t="s">
        <v>53</v>
      </c>
    </row>
    <row r="358" spans="2:12" ht="10.5" hidden="1">
      <c r="B358" s="15" t="s">
        <v>54</v>
      </c>
      <c r="F358" s="13">
        <f>IF('[1]Базовые цены с учетом расхода'!O26&gt;0,'[1]Базовые цены с учетом расхода'!O26,IF('[1]Базовые цены с учетом расхода'!O26&lt;0,'[1]Базовые цены с учетом расхода'!O26,""))</f>
      </c>
      <c r="L358" s="5" t="s">
        <v>55</v>
      </c>
    </row>
    <row r="359" spans="2:12" ht="10.5" hidden="1">
      <c r="B359" s="15" t="s">
        <v>56</v>
      </c>
      <c r="F359" s="13">
        <f>IF('[1]Базовые цены с учетом расхода'!R26&gt;0,'[1]Базовые цены с учетом расхода'!R26,IF('[1]Базовые цены с учетом расхода'!R26&lt;0,'[1]Базовые цены с учетом расхода'!R26,""))</f>
      </c>
      <c r="L359" s="5" t="s">
        <v>57</v>
      </c>
    </row>
    <row r="360" spans="2:12" ht="10.5" hidden="1">
      <c r="B360" s="15" t="s">
        <v>58</v>
      </c>
      <c r="F360" s="13">
        <f>IF('[1]Базовые цены с учетом расхода'!S26&gt;0,'[1]Базовые цены с учетом расхода'!S26,IF('[1]Базовые цены с учетом расхода'!S26&lt;0,'[1]Базовые цены с учетом расхода'!S26,""))</f>
      </c>
      <c r="L360" s="5" t="s">
        <v>59</v>
      </c>
    </row>
    <row r="361" spans="1:10" ht="10.5">
      <c r="A361" s="17"/>
      <c r="B361" s="17"/>
      <c r="C361" s="17"/>
      <c r="D361" s="17"/>
      <c r="E361" s="17"/>
      <c r="F361" s="17"/>
      <c r="G361" s="17"/>
      <c r="H361" s="17"/>
      <c r="I361" s="17"/>
      <c r="J361" s="17"/>
    </row>
    <row r="362" spans="1:14" ht="10.5">
      <c r="A362" s="61" t="s">
        <v>94</v>
      </c>
      <c r="B362" s="62" t="s">
        <v>478</v>
      </c>
      <c r="C362" s="59">
        <v>0.2</v>
      </c>
      <c r="D362" s="12">
        <f>'[1]Базовые цены за единицу'!B27</f>
        <v>3688.45</v>
      </c>
      <c r="E362" s="12">
        <f>'[1]Базовые цены за единицу'!D27</f>
        <v>21.8</v>
      </c>
      <c r="F362" s="56">
        <f>'[1]Базовые цены с учетом расхода'!B27</f>
        <v>737.69</v>
      </c>
      <c r="G362" s="56">
        <f>'[1]Базовые цены с учетом расхода'!C27</f>
        <v>76.94</v>
      </c>
      <c r="H362" s="12">
        <f>'[1]Базовые цены с учетом расхода'!D27</f>
        <v>4.36</v>
      </c>
      <c r="I362" s="14">
        <v>39.905</v>
      </c>
      <c r="J362" s="14">
        <f>'[1]Базовые цены с учетом расхода'!I27</f>
        <v>7.981</v>
      </c>
      <c r="K362" s="2" t="s">
        <v>34</v>
      </c>
      <c r="L362" s="2" t="s">
        <v>35</v>
      </c>
      <c r="N362" s="56">
        <f>'[1]Базовые цены с учетом расхода'!F27</f>
        <v>656.39</v>
      </c>
    </row>
    <row r="363" spans="1:14" ht="43.5" customHeight="1">
      <c r="A363" s="59"/>
      <c r="B363" s="62"/>
      <c r="C363" s="59"/>
      <c r="D363" s="13">
        <f>'[1]Базовые цены за единицу'!C27</f>
        <v>384.69</v>
      </c>
      <c r="E363" s="13">
        <f>'[1]Базовые цены за единицу'!E27</f>
        <v>0.17</v>
      </c>
      <c r="F363" s="56"/>
      <c r="G363" s="56"/>
      <c r="H363" s="13">
        <f>'[1]Базовые цены с учетом расхода'!E27</f>
        <v>0.03</v>
      </c>
      <c r="I363" s="2">
        <v>0.0115</v>
      </c>
      <c r="J363" s="2">
        <f>'[1]Базовые цены с учетом расхода'!K27</f>
        <v>0.0023</v>
      </c>
      <c r="K363" s="2" t="s">
        <v>36</v>
      </c>
      <c r="L363" s="2" t="s">
        <v>37</v>
      </c>
      <c r="N363" s="56"/>
    </row>
    <row r="364" spans="2:6" ht="10.5" hidden="1">
      <c r="B364" s="15" t="s">
        <v>38</v>
      </c>
      <c r="F364" s="2">
        <v>76.94</v>
      </c>
    </row>
    <row r="365" spans="2:6" ht="10.5" hidden="1">
      <c r="B365" s="15" t="s">
        <v>39</v>
      </c>
      <c r="F365" s="2">
        <v>4.36</v>
      </c>
    </row>
    <row r="366" spans="2:6" ht="10.5" hidden="1">
      <c r="B366" s="15" t="s">
        <v>40</v>
      </c>
      <c r="F366" s="2">
        <v>0.03</v>
      </c>
    </row>
    <row r="367" spans="2:6" ht="10.5" hidden="1">
      <c r="B367" s="15" t="s">
        <v>41</v>
      </c>
      <c r="F367" s="2">
        <v>656.39</v>
      </c>
    </row>
    <row r="368" ht="21" hidden="1">
      <c r="B368" s="15" t="s">
        <v>42</v>
      </c>
    </row>
    <row r="369" spans="2:11" ht="21" hidden="1">
      <c r="B369" s="15" t="s">
        <v>43</v>
      </c>
      <c r="C369" s="16">
        <v>6.69</v>
      </c>
      <c r="F369" s="2">
        <v>1.34</v>
      </c>
      <c r="K369" s="2" t="s">
        <v>44</v>
      </c>
    </row>
    <row r="370" ht="10.5" hidden="1">
      <c r="B370" s="15" t="s">
        <v>45</v>
      </c>
    </row>
    <row r="371" ht="21" hidden="1">
      <c r="B371" s="15" t="s">
        <v>46</v>
      </c>
    </row>
    <row r="372" ht="10.5" hidden="1">
      <c r="B372" s="15" t="s">
        <v>47</v>
      </c>
    </row>
    <row r="373" spans="2:12" ht="10.5" hidden="1">
      <c r="B373" s="15" t="s">
        <v>48</v>
      </c>
      <c r="C373" s="1">
        <v>95</v>
      </c>
      <c r="F373" s="13">
        <f>IF('[1]Базовые цены с учетом расхода'!N27&gt;0,'[1]Базовые цены с учетом расхода'!N27,IF('[1]Базовые цены с учетом расхода'!N27&lt;0,'[1]Базовые цены с учетом расхода'!N27,""))</f>
        <v>73.12</v>
      </c>
      <c r="L373" s="5" t="s">
        <v>49</v>
      </c>
    </row>
    <row r="374" spans="2:12" ht="10.5" hidden="1">
      <c r="B374" s="15" t="s">
        <v>50</v>
      </c>
      <c r="C374" s="1">
        <v>95</v>
      </c>
      <c r="F374" s="13">
        <f>IF('[1]Базовые цены с учетом расхода'!P27&gt;0,'[1]Базовые цены с учетом расхода'!P27,IF('[1]Базовые цены с учетом расхода'!P27&lt;0,'[1]Базовые цены с учетом расхода'!P27,""))</f>
        <v>73.09</v>
      </c>
      <c r="L374" s="5" t="s">
        <v>51</v>
      </c>
    </row>
    <row r="375" spans="2:12" ht="10.5" hidden="1">
      <c r="B375" s="15" t="s">
        <v>52</v>
      </c>
      <c r="C375" s="1">
        <v>95</v>
      </c>
      <c r="F375" s="13">
        <f>IF('[1]Базовые цены с учетом расхода'!Q27&gt;0,'[1]Базовые цены с учетом расхода'!Q27,IF('[1]Базовые цены с учетом расхода'!Q27&lt;0,'[1]Базовые цены с учетом расхода'!Q27,""))</f>
        <v>0.03</v>
      </c>
      <c r="L375" s="5" t="s">
        <v>53</v>
      </c>
    </row>
    <row r="376" spans="2:12" ht="10.5" hidden="1">
      <c r="B376" s="15" t="s">
        <v>54</v>
      </c>
      <c r="C376" s="1">
        <v>65</v>
      </c>
      <c r="F376" s="13">
        <f>IF('[1]Базовые цены с учетом расхода'!O27&gt;0,'[1]Базовые цены с учетом расхода'!O27,IF('[1]Базовые цены с учетом расхода'!O27&lt;0,'[1]Базовые цены с учетом расхода'!O27,""))</f>
        <v>50.03</v>
      </c>
      <c r="L376" s="5" t="s">
        <v>55</v>
      </c>
    </row>
    <row r="377" spans="2:12" ht="10.5" hidden="1">
      <c r="B377" s="15" t="s">
        <v>56</v>
      </c>
      <c r="C377" s="1">
        <v>65</v>
      </c>
      <c r="F377" s="13">
        <f>IF('[1]Базовые цены с учетом расхода'!R27&gt;0,'[1]Базовые цены с учетом расхода'!R27,IF('[1]Базовые цены с учетом расхода'!R27&lt;0,'[1]Базовые цены с учетом расхода'!R27,""))</f>
        <v>50.01</v>
      </c>
      <c r="L377" s="5" t="s">
        <v>57</v>
      </c>
    </row>
    <row r="378" spans="2:12" ht="10.5" hidden="1">
      <c r="B378" s="15" t="s">
        <v>58</v>
      </c>
      <c r="C378" s="1">
        <v>65</v>
      </c>
      <c r="F378" s="13">
        <f>IF('[1]Базовые цены с учетом расхода'!S27&gt;0,'[1]Базовые цены с учетом расхода'!S27,IF('[1]Базовые цены с учетом расхода'!S27&lt;0,'[1]Базовые цены с учетом расхода'!S27,""))</f>
        <v>0.02</v>
      </c>
      <c r="L378" s="5" t="s">
        <v>59</v>
      </c>
    </row>
    <row r="379" spans="1:10" ht="10.5">
      <c r="A379" s="17"/>
      <c r="B379" s="17"/>
      <c r="C379" s="17"/>
      <c r="D379" s="17"/>
      <c r="E379" s="17"/>
      <c r="F379" s="17"/>
      <c r="G379" s="17"/>
      <c r="H379" s="17"/>
      <c r="I379" s="17"/>
      <c r="J379" s="17"/>
    </row>
    <row r="380" spans="1:14" ht="10.5">
      <c r="A380" s="61" t="s">
        <v>95</v>
      </c>
      <c r="B380" s="62" t="s">
        <v>96</v>
      </c>
      <c r="C380" s="59">
        <v>120</v>
      </c>
      <c r="D380" s="12">
        <f>'[1]Базовые цены за единицу'!B28</f>
        <v>26.38</v>
      </c>
      <c r="E380" s="12">
        <f>'[1]Базовые цены за единицу'!D28</f>
        <v>12.01</v>
      </c>
      <c r="F380" s="56">
        <f>'[1]Базовые цены с учетом расхода'!B28</f>
        <v>3165.6</v>
      </c>
      <c r="G380" s="56">
        <f>'[1]Базовые цены с учетом расхода'!C28</f>
        <v>1459.2</v>
      </c>
      <c r="H380" s="12">
        <f>'[1]Базовые цены с учетом расхода'!D28</f>
        <v>1441.2</v>
      </c>
      <c r="I380" s="14">
        <v>1.2995</v>
      </c>
      <c r="J380" s="14">
        <f>'[1]Базовые цены с учетом расхода'!I28</f>
        <v>155.94</v>
      </c>
      <c r="K380" s="2" t="s">
        <v>34</v>
      </c>
      <c r="L380" s="2" t="s">
        <v>35</v>
      </c>
      <c r="N380" s="56">
        <f>'[1]Базовые цены с учетом расхода'!F28</f>
        <v>265.2</v>
      </c>
    </row>
    <row r="381" spans="1:14" ht="33" customHeight="1">
      <c r="A381" s="59"/>
      <c r="B381" s="62"/>
      <c r="C381" s="59"/>
      <c r="D381" s="13">
        <f>'[1]Базовые цены за единицу'!C28</f>
        <v>12.16</v>
      </c>
      <c r="E381" s="13">
        <f>'[1]Базовые цены за единицу'!E28</f>
        <v>0.67</v>
      </c>
      <c r="F381" s="56"/>
      <c r="G381" s="56"/>
      <c r="H381" s="13">
        <f>'[1]Базовые цены с учетом расхода'!E28</f>
        <v>80.4</v>
      </c>
      <c r="I381" s="2">
        <v>0.046</v>
      </c>
      <c r="J381" s="2">
        <f>'[1]Базовые цены с учетом расхода'!K28</f>
        <v>5.52</v>
      </c>
      <c r="K381" s="2" t="s">
        <v>36</v>
      </c>
      <c r="L381" s="2" t="s">
        <v>37</v>
      </c>
      <c r="N381" s="56"/>
    </row>
    <row r="382" ht="10.5">
      <c r="B382" s="19" t="str">
        <f>IF(ROUND((60+60)/1,9)=C380,"Объем: 60+60","")</f>
        <v>Объем: 60+60</v>
      </c>
    </row>
    <row r="383" spans="2:6" ht="10.5" hidden="1">
      <c r="B383" s="15" t="s">
        <v>38</v>
      </c>
      <c r="F383" s="2">
        <v>1459.2</v>
      </c>
    </row>
    <row r="384" spans="2:6" ht="10.5" hidden="1">
      <c r="B384" s="15" t="s">
        <v>39</v>
      </c>
      <c r="F384" s="2">
        <v>1441.2</v>
      </c>
    </row>
    <row r="385" spans="2:6" ht="10.5" hidden="1">
      <c r="B385" s="15" t="s">
        <v>40</v>
      </c>
      <c r="F385" s="2">
        <v>80.4</v>
      </c>
    </row>
    <row r="386" spans="2:6" ht="10.5" hidden="1">
      <c r="B386" s="15" t="s">
        <v>41</v>
      </c>
      <c r="F386" s="2">
        <v>265.2</v>
      </c>
    </row>
    <row r="387" ht="21" hidden="1">
      <c r="B387" s="15" t="s">
        <v>42</v>
      </c>
    </row>
    <row r="388" spans="2:11" ht="21" hidden="1">
      <c r="B388" s="15" t="s">
        <v>43</v>
      </c>
      <c r="C388" s="16">
        <v>0.21</v>
      </c>
      <c r="F388" s="2">
        <v>25.2</v>
      </c>
      <c r="K388" s="2" t="s">
        <v>44</v>
      </c>
    </row>
    <row r="389" ht="10.5" hidden="1">
      <c r="B389" s="15" t="s">
        <v>45</v>
      </c>
    </row>
    <row r="390" ht="21" hidden="1">
      <c r="B390" s="15" t="s">
        <v>46</v>
      </c>
    </row>
    <row r="391" ht="10.5" hidden="1">
      <c r="B391" s="15" t="s">
        <v>47</v>
      </c>
    </row>
    <row r="392" spans="2:12" ht="10.5" hidden="1">
      <c r="B392" s="15" t="s">
        <v>48</v>
      </c>
      <c r="C392" s="1">
        <v>95</v>
      </c>
      <c r="F392" s="13">
        <f>IF('[1]Базовые цены с учетом расхода'!N28&gt;0,'[1]Базовые цены с учетом расхода'!N28,IF('[1]Базовые цены с учетом расхода'!N28&lt;0,'[1]Базовые цены с учетом расхода'!N28,""))</f>
        <v>1462.62</v>
      </c>
      <c r="L392" s="5" t="s">
        <v>49</v>
      </c>
    </row>
    <row r="393" spans="2:12" ht="10.5" hidden="1">
      <c r="B393" s="15" t="s">
        <v>50</v>
      </c>
      <c r="C393" s="1">
        <v>95</v>
      </c>
      <c r="F393" s="13">
        <f>IF('[1]Базовые цены с учетом расхода'!P28&gt;0,'[1]Базовые цены с учетом расхода'!P28,IF('[1]Базовые цены с учетом расхода'!P28&lt;0,'[1]Базовые цены с учетом расхода'!P28,""))</f>
        <v>1386</v>
      </c>
      <c r="L393" s="5" t="s">
        <v>51</v>
      </c>
    </row>
    <row r="394" spans="2:12" ht="10.5" hidden="1">
      <c r="B394" s="15" t="s">
        <v>52</v>
      </c>
      <c r="C394" s="1">
        <v>95</v>
      </c>
      <c r="F394" s="13">
        <f>IF('[1]Базовые цены с учетом расхода'!Q28&gt;0,'[1]Базовые цены с учетом расхода'!Q28,IF('[1]Базовые цены с учетом расхода'!Q28&lt;0,'[1]Базовые цены с учетом расхода'!Q28,""))</f>
        <v>76.8</v>
      </c>
      <c r="L394" s="5" t="s">
        <v>53</v>
      </c>
    </row>
    <row r="395" spans="2:12" ht="10.5" hidden="1">
      <c r="B395" s="15" t="s">
        <v>54</v>
      </c>
      <c r="C395" s="1">
        <v>65</v>
      </c>
      <c r="F395" s="13">
        <f>IF('[1]Базовые цены с учетом расхода'!O28&gt;0,'[1]Базовые цены с учетом расхода'!O28,IF('[1]Базовые цены с учетом расхода'!O28&lt;0,'[1]Базовые цены с учетом расхода'!O28,""))</f>
        <v>1000.74</v>
      </c>
      <c r="L395" s="5" t="s">
        <v>55</v>
      </c>
    </row>
    <row r="396" spans="2:12" ht="10.5" hidden="1">
      <c r="B396" s="15" t="s">
        <v>56</v>
      </c>
      <c r="C396" s="1">
        <v>65</v>
      </c>
      <c r="F396" s="13">
        <f>IF('[1]Базовые цены с учетом расхода'!R28&gt;0,'[1]Базовые цены с учетом расхода'!R28,IF('[1]Базовые цены с учетом расхода'!R28&lt;0,'[1]Базовые цены с учетом расхода'!R28,""))</f>
        <v>948</v>
      </c>
      <c r="L396" s="5" t="s">
        <v>57</v>
      </c>
    </row>
    <row r="397" spans="2:12" ht="10.5" hidden="1">
      <c r="B397" s="15" t="s">
        <v>58</v>
      </c>
      <c r="C397" s="1">
        <v>65</v>
      </c>
      <c r="F397" s="13">
        <f>IF('[1]Базовые цены с учетом расхода'!S28&gt;0,'[1]Базовые цены с учетом расхода'!S28,IF('[1]Базовые цены с учетом расхода'!S28&lt;0,'[1]Базовые цены с учетом расхода'!S28,""))</f>
        <v>52.8</v>
      </c>
      <c r="L397" s="5" t="s">
        <v>59</v>
      </c>
    </row>
    <row r="398" spans="1:10" ht="10.5">
      <c r="A398" s="17"/>
      <c r="B398" s="17"/>
      <c r="C398" s="17"/>
      <c r="D398" s="17"/>
      <c r="E398" s="17"/>
      <c r="F398" s="17"/>
      <c r="G398" s="17"/>
      <c r="H398" s="17"/>
      <c r="I398" s="17"/>
      <c r="J398" s="17"/>
    </row>
    <row r="399" spans="1:14" ht="10.5">
      <c r="A399" s="61" t="s">
        <v>97</v>
      </c>
      <c r="B399" s="62" t="s">
        <v>479</v>
      </c>
      <c r="C399" s="59">
        <v>60</v>
      </c>
      <c r="D399" s="12">
        <f>'[1]Базовые цены за единицу'!B29</f>
        <v>32.39</v>
      </c>
      <c r="E399" s="12">
        <f>'[1]Базовые цены за единицу'!D29</f>
        <v>0</v>
      </c>
      <c r="F399" s="56">
        <f>'[1]Базовые цены с учетом расхода'!B29</f>
        <v>1943.4</v>
      </c>
      <c r="G399" s="56">
        <f>'[1]Базовые цены с учетом расхода'!C29</f>
        <v>0</v>
      </c>
      <c r="H399" s="12">
        <f>'[1]Базовые цены с учетом расхода'!D29</f>
        <v>0</v>
      </c>
      <c r="I399" s="14"/>
      <c r="J399" s="14">
        <f>'[1]Базовые цены с учетом расхода'!I29</f>
        <v>0</v>
      </c>
      <c r="K399" s="2" t="s">
        <v>34</v>
      </c>
      <c r="L399" s="2" t="s">
        <v>35</v>
      </c>
      <c r="N399" s="56">
        <f>'[1]Базовые цены с учетом расхода'!F29</f>
        <v>1943.4</v>
      </c>
    </row>
    <row r="400" spans="1:14" ht="33" customHeight="1">
      <c r="A400" s="59"/>
      <c r="B400" s="62"/>
      <c r="C400" s="59"/>
      <c r="D400" s="13">
        <f>'[1]Базовые цены за единицу'!C29</f>
        <v>0</v>
      </c>
      <c r="E400" s="13">
        <f>'[1]Базовые цены за единицу'!E29</f>
        <v>0</v>
      </c>
      <c r="F400" s="56"/>
      <c r="G400" s="56"/>
      <c r="H400" s="13">
        <f>'[1]Базовые цены с учетом расхода'!E29</f>
        <v>0</v>
      </c>
      <c r="J400" s="2">
        <f>'[1]Базовые цены с учетом расхода'!K29</f>
        <v>0</v>
      </c>
      <c r="K400" s="2" t="s">
        <v>36</v>
      </c>
      <c r="L400" s="2" t="s">
        <v>37</v>
      </c>
      <c r="N400" s="56"/>
    </row>
    <row r="401" ht="10.5" hidden="1">
      <c r="B401" s="15" t="s">
        <v>38</v>
      </c>
    </row>
    <row r="402" ht="10.5" hidden="1">
      <c r="B402" s="15" t="s">
        <v>39</v>
      </c>
    </row>
    <row r="403" ht="10.5" hidden="1">
      <c r="B403" s="15" t="s">
        <v>40</v>
      </c>
    </row>
    <row r="404" spans="2:6" ht="10.5" hidden="1">
      <c r="B404" s="15" t="s">
        <v>41</v>
      </c>
      <c r="F404" s="2">
        <v>1943.4</v>
      </c>
    </row>
    <row r="405" ht="21" hidden="1">
      <c r="B405" s="15" t="s">
        <v>42</v>
      </c>
    </row>
    <row r="406" spans="2:11" ht="21" hidden="1">
      <c r="B406" s="15" t="s">
        <v>43</v>
      </c>
      <c r="C406" s="16"/>
      <c r="K406" s="2" t="s">
        <v>44</v>
      </c>
    </row>
    <row r="407" ht="10.5" hidden="1">
      <c r="B407" s="15" t="s">
        <v>45</v>
      </c>
    </row>
    <row r="408" ht="21" hidden="1">
      <c r="B408" s="15" t="s">
        <v>46</v>
      </c>
    </row>
    <row r="409" ht="10.5" hidden="1">
      <c r="B409" s="15" t="s">
        <v>47</v>
      </c>
    </row>
    <row r="410" spans="2:12" ht="10.5" hidden="1">
      <c r="B410" s="15" t="s">
        <v>48</v>
      </c>
      <c r="F410" s="13">
        <f>IF('[1]Базовые цены с учетом расхода'!N29&gt;0,'[1]Базовые цены с учетом расхода'!N29,IF('[1]Базовые цены с учетом расхода'!N29&lt;0,'[1]Базовые цены с учетом расхода'!N29,""))</f>
      </c>
      <c r="L410" s="5" t="s">
        <v>49</v>
      </c>
    </row>
    <row r="411" spans="2:12" ht="10.5" hidden="1">
      <c r="B411" s="15" t="s">
        <v>50</v>
      </c>
      <c r="F411" s="13">
        <f>IF('[1]Базовые цены с учетом расхода'!P29&gt;0,'[1]Базовые цены с учетом расхода'!P29,IF('[1]Базовые цены с учетом расхода'!P29&lt;0,'[1]Базовые цены с учетом расхода'!P29,""))</f>
      </c>
      <c r="L411" s="5" t="s">
        <v>51</v>
      </c>
    </row>
    <row r="412" spans="2:12" ht="10.5" hidden="1">
      <c r="B412" s="15" t="s">
        <v>52</v>
      </c>
      <c r="F412" s="13">
        <f>IF('[1]Базовые цены с учетом расхода'!Q29&gt;0,'[1]Базовые цены с учетом расхода'!Q29,IF('[1]Базовые цены с учетом расхода'!Q29&lt;0,'[1]Базовые цены с учетом расхода'!Q29,""))</f>
      </c>
      <c r="L412" s="5" t="s">
        <v>53</v>
      </c>
    </row>
    <row r="413" spans="2:12" ht="10.5" hidden="1">
      <c r="B413" s="15" t="s">
        <v>54</v>
      </c>
      <c r="F413" s="13">
        <f>IF('[1]Базовые цены с учетом расхода'!O29&gt;0,'[1]Базовые цены с учетом расхода'!O29,IF('[1]Базовые цены с учетом расхода'!O29&lt;0,'[1]Базовые цены с учетом расхода'!O29,""))</f>
      </c>
      <c r="L413" s="5" t="s">
        <v>55</v>
      </c>
    </row>
    <row r="414" spans="2:12" ht="10.5" hidden="1">
      <c r="B414" s="15" t="s">
        <v>56</v>
      </c>
      <c r="F414" s="13">
        <f>IF('[1]Базовые цены с учетом расхода'!R29&gt;0,'[1]Базовые цены с учетом расхода'!R29,IF('[1]Базовые цены с учетом расхода'!R29&lt;0,'[1]Базовые цены с учетом расхода'!R29,""))</f>
      </c>
      <c r="L414" s="5" t="s">
        <v>57</v>
      </c>
    </row>
    <row r="415" spans="2:12" ht="10.5" hidden="1">
      <c r="B415" s="15" t="s">
        <v>58</v>
      </c>
      <c r="F415" s="13">
        <f>IF('[1]Базовые цены с учетом расхода'!S29&gt;0,'[1]Базовые цены с учетом расхода'!S29,IF('[1]Базовые цены с учетом расхода'!S29&lt;0,'[1]Базовые цены с учетом расхода'!S29,""))</f>
      </c>
      <c r="L415" s="5" t="s">
        <v>59</v>
      </c>
    </row>
    <row r="416" spans="1:10" ht="10.5">
      <c r="A416" s="17"/>
      <c r="B416" s="17"/>
      <c r="C416" s="17"/>
      <c r="D416" s="17"/>
      <c r="E416" s="17"/>
      <c r="F416" s="17"/>
      <c r="G416" s="17"/>
      <c r="H416" s="17"/>
      <c r="I416" s="17"/>
      <c r="J416" s="17"/>
    </row>
    <row r="417" spans="1:14" ht="10.5">
      <c r="A417" s="61" t="s">
        <v>98</v>
      </c>
      <c r="B417" s="62" t="s">
        <v>480</v>
      </c>
      <c r="C417" s="59">
        <v>60</v>
      </c>
      <c r="D417" s="12">
        <f>'[1]Базовые цены за единицу'!B30</f>
        <v>32.39</v>
      </c>
      <c r="E417" s="12">
        <f>'[1]Базовые цены за единицу'!D30</f>
        <v>0</v>
      </c>
      <c r="F417" s="56">
        <f>'[1]Базовые цены с учетом расхода'!B30</f>
        <v>1943.4</v>
      </c>
      <c r="G417" s="56">
        <f>'[1]Базовые цены с учетом расхода'!C30</f>
        <v>0</v>
      </c>
      <c r="H417" s="12">
        <f>'[1]Базовые цены с учетом расхода'!D30</f>
        <v>0</v>
      </c>
      <c r="I417" s="14"/>
      <c r="J417" s="14">
        <f>'[1]Базовые цены с учетом расхода'!I30</f>
        <v>0</v>
      </c>
      <c r="K417" s="2" t="s">
        <v>34</v>
      </c>
      <c r="L417" s="2" t="s">
        <v>35</v>
      </c>
      <c r="N417" s="56">
        <f>'[1]Базовые цены с учетом расхода'!F30</f>
        <v>1943.4</v>
      </c>
    </row>
    <row r="418" spans="1:14" ht="33" customHeight="1">
      <c r="A418" s="59"/>
      <c r="B418" s="62"/>
      <c r="C418" s="59"/>
      <c r="D418" s="13">
        <f>'[1]Базовые цены за единицу'!C30</f>
        <v>0</v>
      </c>
      <c r="E418" s="13">
        <f>'[1]Базовые цены за единицу'!E30</f>
        <v>0</v>
      </c>
      <c r="F418" s="56"/>
      <c r="G418" s="56"/>
      <c r="H418" s="13">
        <f>'[1]Базовые цены с учетом расхода'!E30</f>
        <v>0</v>
      </c>
      <c r="J418" s="2">
        <f>'[1]Базовые цены с учетом расхода'!K30</f>
        <v>0</v>
      </c>
      <c r="K418" s="2" t="s">
        <v>36</v>
      </c>
      <c r="L418" s="2" t="s">
        <v>37</v>
      </c>
      <c r="N418" s="56"/>
    </row>
    <row r="419" ht="10.5" hidden="1">
      <c r="B419" s="15" t="s">
        <v>38</v>
      </c>
    </row>
    <row r="420" ht="10.5" hidden="1">
      <c r="B420" s="15" t="s">
        <v>39</v>
      </c>
    </row>
    <row r="421" ht="10.5" hidden="1">
      <c r="B421" s="15" t="s">
        <v>40</v>
      </c>
    </row>
    <row r="422" spans="2:6" ht="10.5" hidden="1">
      <c r="B422" s="15" t="s">
        <v>41</v>
      </c>
      <c r="F422" s="2">
        <v>1943.4</v>
      </c>
    </row>
    <row r="423" ht="21" hidden="1">
      <c r="B423" s="15" t="s">
        <v>42</v>
      </c>
    </row>
    <row r="424" spans="2:11" ht="21" hidden="1">
      <c r="B424" s="15" t="s">
        <v>43</v>
      </c>
      <c r="C424" s="16"/>
      <c r="K424" s="2" t="s">
        <v>44</v>
      </c>
    </row>
    <row r="425" ht="10.5" hidden="1">
      <c r="B425" s="15" t="s">
        <v>45</v>
      </c>
    </row>
    <row r="426" ht="21" hidden="1">
      <c r="B426" s="15" t="s">
        <v>46</v>
      </c>
    </row>
    <row r="427" ht="10.5" hidden="1">
      <c r="B427" s="15" t="s">
        <v>47</v>
      </c>
    </row>
    <row r="428" spans="2:12" ht="10.5" hidden="1">
      <c r="B428" s="15" t="s">
        <v>48</v>
      </c>
      <c r="F428" s="13">
        <f>IF('[1]Базовые цены с учетом расхода'!N30&gt;0,'[1]Базовые цены с учетом расхода'!N30,IF('[1]Базовые цены с учетом расхода'!N30&lt;0,'[1]Базовые цены с учетом расхода'!N30,""))</f>
      </c>
      <c r="L428" s="5" t="s">
        <v>49</v>
      </c>
    </row>
    <row r="429" spans="2:12" ht="10.5" hidden="1">
      <c r="B429" s="15" t="s">
        <v>50</v>
      </c>
      <c r="F429" s="13">
        <f>IF('[1]Базовые цены с учетом расхода'!P30&gt;0,'[1]Базовые цены с учетом расхода'!P30,IF('[1]Базовые цены с учетом расхода'!P30&lt;0,'[1]Базовые цены с учетом расхода'!P30,""))</f>
      </c>
      <c r="L429" s="5" t="s">
        <v>51</v>
      </c>
    </row>
    <row r="430" spans="2:12" ht="10.5" hidden="1">
      <c r="B430" s="15" t="s">
        <v>52</v>
      </c>
      <c r="F430" s="13">
        <f>IF('[1]Базовые цены с учетом расхода'!Q30&gt;0,'[1]Базовые цены с учетом расхода'!Q30,IF('[1]Базовые цены с учетом расхода'!Q30&lt;0,'[1]Базовые цены с учетом расхода'!Q30,""))</f>
      </c>
      <c r="L430" s="5" t="s">
        <v>53</v>
      </c>
    </row>
    <row r="431" spans="2:12" ht="10.5" hidden="1">
      <c r="B431" s="15" t="s">
        <v>54</v>
      </c>
      <c r="F431" s="13">
        <f>IF('[1]Базовые цены с учетом расхода'!O30&gt;0,'[1]Базовые цены с учетом расхода'!O30,IF('[1]Базовые цены с учетом расхода'!O30&lt;0,'[1]Базовые цены с учетом расхода'!O30,""))</f>
      </c>
      <c r="L431" s="5" t="s">
        <v>55</v>
      </c>
    </row>
    <row r="432" spans="2:12" ht="10.5" hidden="1">
      <c r="B432" s="15" t="s">
        <v>56</v>
      </c>
      <c r="F432" s="13">
        <f>IF('[1]Базовые цены с учетом расхода'!R30&gt;0,'[1]Базовые цены с учетом расхода'!R30,IF('[1]Базовые цены с учетом расхода'!R30&lt;0,'[1]Базовые цены с учетом расхода'!R30,""))</f>
      </c>
      <c r="L432" s="5" t="s">
        <v>57</v>
      </c>
    </row>
    <row r="433" spans="2:12" ht="10.5" hidden="1">
      <c r="B433" s="15" t="s">
        <v>58</v>
      </c>
      <c r="F433" s="13">
        <f>IF('[1]Базовые цены с учетом расхода'!S30&gt;0,'[1]Базовые цены с учетом расхода'!S30,IF('[1]Базовые цены с учетом расхода'!S30&lt;0,'[1]Базовые цены с учетом расхода'!S30,""))</f>
      </c>
      <c r="L433" s="5" t="s">
        <v>59</v>
      </c>
    </row>
    <row r="434" spans="1:10" ht="10.5">
      <c r="A434" s="17"/>
      <c r="B434" s="17"/>
      <c r="C434" s="17"/>
      <c r="D434" s="17"/>
      <c r="E434" s="17"/>
      <c r="F434" s="17"/>
      <c r="G434" s="17"/>
      <c r="H434" s="17"/>
      <c r="I434" s="17"/>
      <c r="J434" s="17"/>
    </row>
    <row r="435" spans="1:14" ht="10.5">
      <c r="A435" s="61" t="s">
        <v>99</v>
      </c>
      <c r="B435" s="62" t="s">
        <v>100</v>
      </c>
      <c r="C435" s="59">
        <v>60</v>
      </c>
      <c r="D435" s="12">
        <f>'[1]Базовые цены за единицу'!B31</f>
        <v>41.69</v>
      </c>
      <c r="E435" s="12">
        <f>'[1]Базовые цены за единицу'!D31</f>
        <v>24.02</v>
      </c>
      <c r="F435" s="56">
        <f>'[1]Базовые цены с учетом расхода'!B31</f>
        <v>2501.4</v>
      </c>
      <c r="G435" s="56">
        <f>'[1]Базовые цены с учетом расхода'!C31</f>
        <v>729.6</v>
      </c>
      <c r="H435" s="12">
        <f>'[1]Базовые цены с учетом расхода'!D31</f>
        <v>1441.2</v>
      </c>
      <c r="I435" s="14">
        <v>1.2995</v>
      </c>
      <c r="J435" s="14">
        <f>'[1]Базовые цены с учетом расхода'!I31</f>
        <v>77.97</v>
      </c>
      <c r="K435" s="2" t="s">
        <v>34</v>
      </c>
      <c r="L435" s="2" t="s">
        <v>35</v>
      </c>
      <c r="N435" s="56">
        <f>'[1]Базовые цены с учетом расхода'!F31</f>
        <v>330.6</v>
      </c>
    </row>
    <row r="436" spans="1:14" ht="33" customHeight="1">
      <c r="A436" s="59"/>
      <c r="B436" s="62"/>
      <c r="C436" s="59"/>
      <c r="D436" s="13">
        <f>'[1]Базовые цены за единицу'!C31</f>
        <v>12.16</v>
      </c>
      <c r="E436" s="13">
        <f>'[1]Базовые цены за единицу'!E31</f>
        <v>1.33</v>
      </c>
      <c r="F436" s="56"/>
      <c r="G436" s="56"/>
      <c r="H436" s="13">
        <f>'[1]Базовые цены с учетом расхода'!E31</f>
        <v>79.8</v>
      </c>
      <c r="I436" s="2">
        <v>0.092</v>
      </c>
      <c r="J436" s="2">
        <f>'[1]Базовые цены с учетом расхода'!K31</f>
        <v>5.52</v>
      </c>
      <c r="K436" s="2" t="s">
        <v>36</v>
      </c>
      <c r="L436" s="2" t="s">
        <v>37</v>
      </c>
      <c r="N436" s="56"/>
    </row>
    <row r="437" spans="2:6" ht="10.5" hidden="1">
      <c r="B437" s="15" t="s">
        <v>38</v>
      </c>
      <c r="F437" s="2">
        <v>729.6</v>
      </c>
    </row>
    <row r="438" spans="2:6" ht="10.5" hidden="1">
      <c r="B438" s="15" t="s">
        <v>39</v>
      </c>
      <c r="F438" s="2">
        <v>1441.2</v>
      </c>
    </row>
    <row r="439" spans="2:6" ht="10.5" hidden="1">
      <c r="B439" s="15" t="s">
        <v>40</v>
      </c>
      <c r="F439" s="2">
        <v>79.8</v>
      </c>
    </row>
    <row r="440" spans="2:6" ht="10.5" hidden="1">
      <c r="B440" s="15" t="s">
        <v>41</v>
      </c>
      <c r="F440" s="2">
        <v>330.6</v>
      </c>
    </row>
    <row r="441" ht="21" hidden="1">
      <c r="B441" s="15" t="s">
        <v>42</v>
      </c>
    </row>
    <row r="442" spans="2:11" ht="21" hidden="1">
      <c r="B442" s="15" t="s">
        <v>43</v>
      </c>
      <c r="C442" s="16">
        <v>0.21</v>
      </c>
      <c r="F442" s="2">
        <v>12.6</v>
      </c>
      <c r="K442" s="2" t="s">
        <v>44</v>
      </c>
    </row>
    <row r="443" ht="10.5" hidden="1">
      <c r="B443" s="15" t="s">
        <v>45</v>
      </c>
    </row>
    <row r="444" ht="21" hidden="1">
      <c r="B444" s="15" t="s">
        <v>46</v>
      </c>
    </row>
    <row r="445" ht="10.5" hidden="1">
      <c r="B445" s="15" t="s">
        <v>47</v>
      </c>
    </row>
    <row r="446" spans="2:12" ht="10.5" hidden="1">
      <c r="B446" s="15" t="s">
        <v>48</v>
      </c>
      <c r="C446" s="1">
        <v>95</v>
      </c>
      <c r="F446" s="13">
        <f>IF('[1]Базовые цены с учетом расхода'!N31&gt;0,'[1]Базовые цены с учетом расхода'!N31,IF('[1]Базовые цены с учетом расхода'!N31&lt;0,'[1]Базовые цены с учетом расхода'!N31,""))</f>
        <v>768.93</v>
      </c>
      <c r="L446" s="5" t="s">
        <v>49</v>
      </c>
    </row>
    <row r="447" spans="2:12" ht="10.5" hidden="1">
      <c r="B447" s="15" t="s">
        <v>50</v>
      </c>
      <c r="C447" s="1">
        <v>95</v>
      </c>
      <c r="F447" s="13">
        <f>IF('[1]Базовые цены с учетом расхода'!P31&gt;0,'[1]Базовые цены с учетом расхода'!P31,IF('[1]Базовые цены с учетом расхода'!P31&lt;0,'[1]Базовые цены с учетом расхода'!P31,""))</f>
        <v>693</v>
      </c>
      <c r="L447" s="5" t="s">
        <v>51</v>
      </c>
    </row>
    <row r="448" spans="2:12" ht="10.5" hidden="1">
      <c r="B448" s="15" t="s">
        <v>52</v>
      </c>
      <c r="C448" s="1">
        <v>95</v>
      </c>
      <c r="F448" s="13">
        <f>IF('[1]Базовые цены с учетом расхода'!Q31&gt;0,'[1]Базовые цены с учетом расхода'!Q31,IF('[1]Базовые цены с учетом расхода'!Q31&lt;0,'[1]Базовые цены с учетом расхода'!Q31,""))</f>
        <v>76.2</v>
      </c>
      <c r="L448" s="5" t="s">
        <v>53</v>
      </c>
    </row>
    <row r="449" spans="2:12" ht="10.5" hidden="1">
      <c r="B449" s="15" t="s">
        <v>54</v>
      </c>
      <c r="C449" s="1">
        <v>65</v>
      </c>
      <c r="F449" s="13">
        <f>IF('[1]Базовые цены с учетом расхода'!O31&gt;0,'[1]Базовые цены с учетом расхода'!O31,IF('[1]Базовые цены с учетом расхода'!O31&lt;0,'[1]Базовые цены с учетом расхода'!O31,""))</f>
        <v>526.11</v>
      </c>
      <c r="L449" s="5" t="s">
        <v>55</v>
      </c>
    </row>
    <row r="450" spans="2:12" ht="10.5" hidden="1">
      <c r="B450" s="15" t="s">
        <v>56</v>
      </c>
      <c r="C450" s="1">
        <v>65</v>
      </c>
      <c r="F450" s="13">
        <f>IF('[1]Базовые цены с учетом расхода'!R31&gt;0,'[1]Базовые цены с учетом расхода'!R31,IF('[1]Базовые цены с учетом расхода'!R31&lt;0,'[1]Базовые цены с учетом расхода'!R31,""))</f>
        <v>474</v>
      </c>
      <c r="L450" s="5" t="s">
        <v>57</v>
      </c>
    </row>
    <row r="451" spans="2:12" ht="10.5" hidden="1">
      <c r="B451" s="15" t="s">
        <v>58</v>
      </c>
      <c r="C451" s="1">
        <v>65</v>
      </c>
      <c r="F451" s="13">
        <f>IF('[1]Базовые цены с учетом расхода'!S31&gt;0,'[1]Базовые цены с учетом расхода'!S31,IF('[1]Базовые цены с учетом расхода'!S31&lt;0,'[1]Базовые цены с учетом расхода'!S31,""))</f>
        <v>52.2</v>
      </c>
      <c r="L451" s="5" t="s">
        <v>59</v>
      </c>
    </row>
    <row r="452" spans="1:10" ht="10.5">
      <c r="A452" s="17"/>
      <c r="B452" s="17"/>
      <c r="C452" s="17"/>
      <c r="D452" s="17"/>
      <c r="E452" s="17"/>
      <c r="F452" s="17"/>
      <c r="G452" s="17"/>
      <c r="H452" s="17"/>
      <c r="I452" s="17"/>
      <c r="J452" s="17"/>
    </row>
    <row r="453" spans="1:14" ht="10.5">
      <c r="A453" s="61" t="s">
        <v>101</v>
      </c>
      <c r="B453" s="62" t="s">
        <v>481</v>
      </c>
      <c r="C453" s="59">
        <v>60</v>
      </c>
      <c r="D453" s="12">
        <f>'[1]Базовые цены за единицу'!B32</f>
        <v>35.41</v>
      </c>
      <c r="E453" s="12">
        <f>'[1]Базовые цены за единицу'!D32</f>
        <v>0</v>
      </c>
      <c r="F453" s="56">
        <f>'[1]Базовые цены с учетом расхода'!B32</f>
        <v>2124.6</v>
      </c>
      <c r="G453" s="56">
        <f>'[1]Базовые цены с учетом расхода'!C32</f>
        <v>0</v>
      </c>
      <c r="H453" s="12">
        <f>'[1]Базовые цены с учетом расхода'!D32</f>
        <v>0</v>
      </c>
      <c r="I453" s="14"/>
      <c r="J453" s="14">
        <f>'[1]Базовые цены с учетом расхода'!I32</f>
        <v>0</v>
      </c>
      <c r="K453" s="2" t="s">
        <v>34</v>
      </c>
      <c r="L453" s="2" t="s">
        <v>35</v>
      </c>
      <c r="N453" s="56">
        <f>'[1]Базовые цены с учетом расхода'!F32</f>
        <v>2124.6</v>
      </c>
    </row>
    <row r="454" spans="1:14" ht="21.75" customHeight="1">
      <c r="A454" s="59"/>
      <c r="B454" s="62"/>
      <c r="C454" s="59"/>
      <c r="D454" s="13">
        <f>'[1]Базовые цены за единицу'!C32</f>
        <v>0</v>
      </c>
      <c r="E454" s="13">
        <f>'[1]Базовые цены за единицу'!E32</f>
        <v>0</v>
      </c>
      <c r="F454" s="56"/>
      <c r="G454" s="56"/>
      <c r="H454" s="13">
        <f>'[1]Базовые цены с учетом расхода'!E32</f>
        <v>0</v>
      </c>
      <c r="J454" s="2">
        <f>'[1]Базовые цены с учетом расхода'!K32</f>
        <v>0</v>
      </c>
      <c r="K454" s="2" t="s">
        <v>36</v>
      </c>
      <c r="L454" s="2" t="s">
        <v>37</v>
      </c>
      <c r="N454" s="56"/>
    </row>
    <row r="455" ht="10.5" hidden="1">
      <c r="B455" s="15" t="s">
        <v>38</v>
      </c>
    </row>
    <row r="456" ht="10.5" hidden="1">
      <c r="B456" s="15" t="s">
        <v>39</v>
      </c>
    </row>
    <row r="457" ht="10.5" hidden="1">
      <c r="B457" s="15" t="s">
        <v>40</v>
      </c>
    </row>
    <row r="458" spans="2:6" ht="10.5" hidden="1">
      <c r="B458" s="15" t="s">
        <v>41</v>
      </c>
      <c r="F458" s="2">
        <v>2124.6</v>
      </c>
    </row>
    <row r="459" ht="21" hidden="1">
      <c r="B459" s="15" t="s">
        <v>42</v>
      </c>
    </row>
    <row r="460" spans="2:11" ht="21" hidden="1">
      <c r="B460" s="15" t="s">
        <v>43</v>
      </c>
      <c r="C460" s="16"/>
      <c r="K460" s="2" t="s">
        <v>44</v>
      </c>
    </row>
    <row r="461" ht="10.5" hidden="1">
      <c r="B461" s="15" t="s">
        <v>45</v>
      </c>
    </row>
    <row r="462" ht="21" hidden="1">
      <c r="B462" s="15" t="s">
        <v>46</v>
      </c>
    </row>
    <row r="463" ht="10.5" hidden="1">
      <c r="B463" s="15" t="s">
        <v>47</v>
      </c>
    </row>
    <row r="464" spans="2:12" ht="10.5" hidden="1">
      <c r="B464" s="15" t="s">
        <v>48</v>
      </c>
      <c r="F464" s="13">
        <f>IF('[1]Базовые цены с учетом расхода'!N32&gt;0,'[1]Базовые цены с учетом расхода'!N32,IF('[1]Базовые цены с учетом расхода'!N32&lt;0,'[1]Базовые цены с учетом расхода'!N32,""))</f>
      </c>
      <c r="L464" s="5" t="s">
        <v>49</v>
      </c>
    </row>
    <row r="465" spans="2:12" ht="10.5" hidden="1">
      <c r="B465" s="15" t="s">
        <v>50</v>
      </c>
      <c r="F465" s="13">
        <f>IF('[1]Базовые цены с учетом расхода'!P32&gt;0,'[1]Базовые цены с учетом расхода'!P32,IF('[1]Базовые цены с учетом расхода'!P32&lt;0,'[1]Базовые цены с учетом расхода'!P32,""))</f>
      </c>
      <c r="L465" s="5" t="s">
        <v>51</v>
      </c>
    </row>
    <row r="466" spans="2:12" ht="10.5" hidden="1">
      <c r="B466" s="15" t="s">
        <v>52</v>
      </c>
      <c r="F466" s="13">
        <f>IF('[1]Базовые цены с учетом расхода'!Q32&gt;0,'[1]Базовые цены с учетом расхода'!Q32,IF('[1]Базовые цены с учетом расхода'!Q32&lt;0,'[1]Базовые цены с учетом расхода'!Q32,""))</f>
      </c>
      <c r="L466" s="5" t="s">
        <v>53</v>
      </c>
    </row>
    <row r="467" spans="2:12" ht="10.5" hidden="1">
      <c r="B467" s="15" t="s">
        <v>54</v>
      </c>
      <c r="F467" s="13">
        <f>IF('[1]Базовые цены с учетом расхода'!O32&gt;0,'[1]Базовые цены с учетом расхода'!O32,IF('[1]Базовые цены с учетом расхода'!O32&lt;0,'[1]Базовые цены с учетом расхода'!O32,""))</f>
      </c>
      <c r="L467" s="5" t="s">
        <v>55</v>
      </c>
    </row>
    <row r="468" spans="2:12" ht="10.5" hidden="1">
      <c r="B468" s="15" t="s">
        <v>56</v>
      </c>
      <c r="F468" s="13">
        <f>IF('[1]Базовые цены с учетом расхода'!R32&gt;0,'[1]Базовые цены с учетом расхода'!R32,IF('[1]Базовые цены с учетом расхода'!R32&lt;0,'[1]Базовые цены с учетом расхода'!R32,""))</f>
      </c>
      <c r="L468" s="5" t="s">
        <v>57</v>
      </c>
    </row>
    <row r="469" spans="2:12" ht="10.5" hidden="1">
      <c r="B469" s="15" t="s">
        <v>58</v>
      </c>
      <c r="F469" s="13">
        <f>IF('[1]Базовые цены с учетом расхода'!S32&gt;0,'[1]Базовые цены с учетом расхода'!S32,IF('[1]Базовые цены с учетом расхода'!S32&lt;0,'[1]Базовые цены с учетом расхода'!S32,""))</f>
      </c>
      <c r="L469" s="5" t="s">
        <v>59</v>
      </c>
    </row>
    <row r="470" spans="1:10" ht="10.5">
      <c r="A470" s="17"/>
      <c r="B470" s="17"/>
      <c r="C470" s="17"/>
      <c r="D470" s="17"/>
      <c r="E470" s="17"/>
      <c r="F470" s="17"/>
      <c r="G470" s="17"/>
      <c r="H470" s="17"/>
      <c r="I470" s="17"/>
      <c r="J470" s="17"/>
    </row>
    <row r="471" spans="1:14" ht="10.5">
      <c r="A471" s="61" t="s">
        <v>102</v>
      </c>
      <c r="B471" s="62" t="s">
        <v>103</v>
      </c>
      <c r="C471" s="59">
        <v>4</v>
      </c>
      <c r="D471" s="12">
        <f>'[1]Базовые цены за единицу'!B33</f>
        <v>58.88</v>
      </c>
      <c r="E471" s="12">
        <f>'[1]Базовые цены за единицу'!D33</f>
        <v>24.02</v>
      </c>
      <c r="F471" s="56">
        <f>'[1]Базовые цены с учетом расхода'!B33</f>
        <v>235.52</v>
      </c>
      <c r="G471" s="56">
        <f>'[1]Базовые цены с учетом расхода'!C33</f>
        <v>96.8</v>
      </c>
      <c r="H471" s="12">
        <f>'[1]Базовые цены с учетом расхода'!D33</f>
        <v>96.08</v>
      </c>
      <c r="I471" s="14">
        <v>2.5875</v>
      </c>
      <c r="J471" s="14">
        <f>'[1]Базовые цены с учетом расхода'!I33</f>
        <v>10.35</v>
      </c>
      <c r="K471" s="2" t="s">
        <v>34</v>
      </c>
      <c r="L471" s="2" t="s">
        <v>35</v>
      </c>
      <c r="N471" s="56">
        <f>'[1]Базовые цены с учетом расхода'!F33</f>
        <v>42.64</v>
      </c>
    </row>
    <row r="472" spans="1:14" ht="33" customHeight="1">
      <c r="A472" s="59"/>
      <c r="B472" s="62"/>
      <c r="C472" s="59"/>
      <c r="D472" s="13">
        <f>'[1]Базовые цены за единицу'!C33</f>
        <v>24.2</v>
      </c>
      <c r="E472" s="13">
        <f>'[1]Базовые цены за единицу'!E33</f>
        <v>1.33</v>
      </c>
      <c r="F472" s="56"/>
      <c r="G472" s="56"/>
      <c r="H472" s="13">
        <f>'[1]Базовые цены с учетом расхода'!E33</f>
        <v>5.32</v>
      </c>
      <c r="I472" s="2">
        <v>0.092</v>
      </c>
      <c r="J472" s="2">
        <f>'[1]Базовые цены с учетом расхода'!K33</f>
        <v>0.368</v>
      </c>
      <c r="K472" s="2" t="s">
        <v>36</v>
      </c>
      <c r="L472" s="2" t="s">
        <v>37</v>
      </c>
      <c r="N472" s="56"/>
    </row>
    <row r="473" spans="2:6" ht="10.5" hidden="1">
      <c r="B473" s="15" t="s">
        <v>38</v>
      </c>
      <c r="F473" s="2">
        <v>96.8</v>
      </c>
    </row>
    <row r="474" spans="2:6" ht="10.5" hidden="1">
      <c r="B474" s="15" t="s">
        <v>39</v>
      </c>
      <c r="F474" s="2">
        <v>96.08</v>
      </c>
    </row>
    <row r="475" spans="2:6" ht="10.5" hidden="1">
      <c r="B475" s="15" t="s">
        <v>40</v>
      </c>
      <c r="F475" s="2">
        <v>5.32</v>
      </c>
    </row>
    <row r="476" spans="2:6" ht="10.5" hidden="1">
      <c r="B476" s="15" t="s">
        <v>41</v>
      </c>
      <c r="F476" s="2">
        <v>42.64</v>
      </c>
    </row>
    <row r="477" ht="21" hidden="1">
      <c r="B477" s="15" t="s">
        <v>42</v>
      </c>
    </row>
    <row r="478" spans="2:11" ht="21" hidden="1">
      <c r="B478" s="15" t="s">
        <v>43</v>
      </c>
      <c r="C478" s="16">
        <v>0.42</v>
      </c>
      <c r="F478" s="2">
        <v>1.68</v>
      </c>
      <c r="K478" s="2" t="s">
        <v>44</v>
      </c>
    </row>
    <row r="479" ht="10.5" hidden="1">
      <c r="B479" s="15" t="s">
        <v>45</v>
      </c>
    </row>
    <row r="480" ht="21" hidden="1">
      <c r="B480" s="15" t="s">
        <v>46</v>
      </c>
    </row>
    <row r="481" ht="10.5" hidden="1">
      <c r="B481" s="15" t="s">
        <v>47</v>
      </c>
    </row>
    <row r="482" spans="2:12" ht="10.5" hidden="1">
      <c r="B482" s="15" t="s">
        <v>48</v>
      </c>
      <c r="C482" s="1">
        <v>95</v>
      </c>
      <c r="F482" s="13">
        <f>IF('[1]Базовые цены с учетом расхода'!N33&gt;0,'[1]Базовые цены с учетом расхода'!N33,IF('[1]Базовые цены с учетом расхода'!N33&lt;0,'[1]Базовые цены с учетом расхода'!N33,""))</f>
        <v>97.01</v>
      </c>
      <c r="L482" s="5" t="s">
        <v>49</v>
      </c>
    </row>
    <row r="483" spans="2:12" ht="10.5" hidden="1">
      <c r="B483" s="15" t="s">
        <v>50</v>
      </c>
      <c r="C483" s="1">
        <v>95</v>
      </c>
      <c r="F483" s="13">
        <f>IF('[1]Базовые цены с учетом расхода'!P33&gt;0,'[1]Базовые цены с учетом расхода'!P33,IF('[1]Базовые цены с учетом расхода'!P33&lt;0,'[1]Базовые цены с учетом расхода'!P33,""))</f>
        <v>91.96</v>
      </c>
      <c r="L483" s="5" t="s">
        <v>51</v>
      </c>
    </row>
    <row r="484" spans="2:12" ht="10.5" hidden="1">
      <c r="B484" s="15" t="s">
        <v>52</v>
      </c>
      <c r="C484" s="1">
        <v>95</v>
      </c>
      <c r="F484" s="13">
        <f>IF('[1]Базовые цены с учетом расхода'!Q33&gt;0,'[1]Базовые цены с учетом расхода'!Q33,IF('[1]Базовые цены с учетом расхода'!Q33&lt;0,'[1]Базовые цены с учетом расхода'!Q33,""))</f>
        <v>5.04</v>
      </c>
      <c r="L484" s="5" t="s">
        <v>53</v>
      </c>
    </row>
    <row r="485" spans="2:12" ht="10.5" hidden="1">
      <c r="B485" s="15" t="s">
        <v>54</v>
      </c>
      <c r="C485" s="1">
        <v>65</v>
      </c>
      <c r="F485" s="13">
        <f>IF('[1]Базовые цены с учетом расхода'!O33&gt;0,'[1]Базовые цены с учетом расхода'!O33,IF('[1]Базовые цены с учетом расхода'!O33&lt;0,'[1]Базовые цены с учетом расхода'!O33,""))</f>
        <v>66.38</v>
      </c>
      <c r="L485" s="5" t="s">
        <v>55</v>
      </c>
    </row>
    <row r="486" spans="2:12" ht="10.5" hidden="1">
      <c r="B486" s="15" t="s">
        <v>56</v>
      </c>
      <c r="C486" s="1">
        <v>65</v>
      </c>
      <c r="F486" s="13">
        <f>IF('[1]Базовые цены с учетом расхода'!R33&gt;0,'[1]Базовые цены с учетом расхода'!R33,IF('[1]Базовые цены с учетом расхода'!R33&lt;0,'[1]Базовые цены с учетом расхода'!R33,""))</f>
        <v>62.92</v>
      </c>
      <c r="L486" s="5" t="s">
        <v>57</v>
      </c>
    </row>
    <row r="487" spans="2:12" ht="10.5" hidden="1">
      <c r="B487" s="15" t="s">
        <v>58</v>
      </c>
      <c r="C487" s="1">
        <v>65</v>
      </c>
      <c r="F487" s="13">
        <f>IF('[1]Базовые цены с учетом расхода'!S33&gt;0,'[1]Базовые цены с учетом расхода'!S33,IF('[1]Базовые цены с учетом расхода'!S33&lt;0,'[1]Базовые цены с учетом расхода'!S33,""))</f>
        <v>3.44</v>
      </c>
      <c r="L487" s="5" t="s">
        <v>59</v>
      </c>
    </row>
    <row r="488" spans="1:10" ht="10.5">
      <c r="A488" s="17"/>
      <c r="B488" s="17"/>
      <c r="C488" s="17"/>
      <c r="D488" s="17"/>
      <c r="E488" s="17"/>
      <c r="F488" s="17"/>
      <c r="G488" s="17"/>
      <c r="H488" s="17"/>
      <c r="I488" s="17"/>
      <c r="J488" s="17"/>
    </row>
    <row r="489" spans="1:14" ht="10.5">
      <c r="A489" s="61" t="s">
        <v>104</v>
      </c>
      <c r="B489" s="62" t="s">
        <v>105</v>
      </c>
      <c r="C489" s="59">
        <v>4</v>
      </c>
      <c r="D489" s="12">
        <f>'[1]Базовые цены за единицу'!B34</f>
        <v>222.25</v>
      </c>
      <c r="E489" s="12">
        <f>'[1]Базовые цены за единицу'!D34</f>
        <v>0</v>
      </c>
      <c r="F489" s="56">
        <f>'[1]Базовые цены с учетом расхода'!B34</f>
        <v>889</v>
      </c>
      <c r="G489" s="56">
        <f>'[1]Базовые цены с учетом расхода'!C34</f>
        <v>0</v>
      </c>
      <c r="H489" s="12">
        <f>'[1]Базовые цены с учетом расхода'!D34</f>
        <v>0</v>
      </c>
      <c r="I489" s="14"/>
      <c r="J489" s="14">
        <f>'[1]Базовые цены с учетом расхода'!I34</f>
        <v>0</v>
      </c>
      <c r="K489" s="2" t="s">
        <v>34</v>
      </c>
      <c r="L489" s="2" t="s">
        <v>35</v>
      </c>
      <c r="N489" s="56">
        <f>'[1]Базовые цены с учетом расхода'!F34</f>
        <v>889</v>
      </c>
    </row>
    <row r="490" spans="1:14" ht="21.75" customHeight="1">
      <c r="A490" s="59"/>
      <c r="B490" s="62"/>
      <c r="C490" s="59"/>
      <c r="D490" s="13">
        <f>'[1]Базовые цены за единицу'!C34</f>
        <v>0</v>
      </c>
      <c r="E490" s="13">
        <f>'[1]Базовые цены за единицу'!E34</f>
        <v>0</v>
      </c>
      <c r="F490" s="56"/>
      <c r="G490" s="56"/>
      <c r="H490" s="13">
        <f>'[1]Базовые цены с учетом расхода'!E34</f>
        <v>0</v>
      </c>
      <c r="J490" s="2">
        <f>'[1]Базовые цены с учетом расхода'!K34</f>
        <v>0</v>
      </c>
      <c r="K490" s="2" t="s">
        <v>36</v>
      </c>
      <c r="L490" s="2" t="s">
        <v>37</v>
      </c>
      <c r="N490" s="56"/>
    </row>
    <row r="491" ht="10.5" hidden="1">
      <c r="B491" s="15" t="s">
        <v>38</v>
      </c>
    </row>
    <row r="492" ht="10.5" hidden="1">
      <c r="B492" s="15" t="s">
        <v>39</v>
      </c>
    </row>
    <row r="493" ht="10.5" hidden="1">
      <c r="B493" s="15" t="s">
        <v>40</v>
      </c>
    </row>
    <row r="494" spans="2:6" ht="10.5" hidden="1">
      <c r="B494" s="15" t="s">
        <v>41</v>
      </c>
      <c r="F494" s="2">
        <v>889</v>
      </c>
    </row>
    <row r="495" ht="21" hidden="1">
      <c r="B495" s="15" t="s">
        <v>42</v>
      </c>
    </row>
    <row r="496" spans="2:11" ht="21" hidden="1">
      <c r="B496" s="15" t="s">
        <v>43</v>
      </c>
      <c r="C496" s="16"/>
      <c r="K496" s="2" t="s">
        <v>44</v>
      </c>
    </row>
    <row r="497" ht="10.5" hidden="1">
      <c r="B497" s="15" t="s">
        <v>45</v>
      </c>
    </row>
    <row r="498" ht="21" hidden="1">
      <c r="B498" s="15" t="s">
        <v>46</v>
      </c>
    </row>
    <row r="499" ht="10.5" hidden="1">
      <c r="B499" s="15" t="s">
        <v>47</v>
      </c>
    </row>
    <row r="500" spans="2:12" ht="10.5" hidden="1">
      <c r="B500" s="15" t="s">
        <v>48</v>
      </c>
      <c r="F500" s="13">
        <f>IF('[1]Базовые цены с учетом расхода'!N34&gt;0,'[1]Базовые цены с учетом расхода'!N34,IF('[1]Базовые цены с учетом расхода'!N34&lt;0,'[1]Базовые цены с учетом расхода'!N34,""))</f>
      </c>
      <c r="L500" s="5" t="s">
        <v>49</v>
      </c>
    </row>
    <row r="501" spans="2:12" ht="10.5" hidden="1">
      <c r="B501" s="15" t="s">
        <v>50</v>
      </c>
      <c r="F501" s="13">
        <f>IF('[1]Базовые цены с учетом расхода'!P34&gt;0,'[1]Базовые цены с учетом расхода'!P34,IF('[1]Базовые цены с учетом расхода'!P34&lt;0,'[1]Базовые цены с учетом расхода'!P34,""))</f>
      </c>
      <c r="L501" s="5" t="s">
        <v>51</v>
      </c>
    </row>
    <row r="502" spans="2:12" ht="10.5" hidden="1">
      <c r="B502" s="15" t="s">
        <v>52</v>
      </c>
      <c r="F502" s="13">
        <f>IF('[1]Базовые цены с учетом расхода'!Q34&gt;0,'[1]Базовые цены с учетом расхода'!Q34,IF('[1]Базовые цены с учетом расхода'!Q34&lt;0,'[1]Базовые цены с учетом расхода'!Q34,""))</f>
      </c>
      <c r="L502" s="5" t="s">
        <v>53</v>
      </c>
    </row>
    <row r="503" spans="2:12" ht="10.5" hidden="1">
      <c r="B503" s="15" t="s">
        <v>54</v>
      </c>
      <c r="F503" s="13">
        <f>IF('[1]Базовые цены с учетом расхода'!O34&gt;0,'[1]Базовые цены с учетом расхода'!O34,IF('[1]Базовые цены с учетом расхода'!O34&lt;0,'[1]Базовые цены с учетом расхода'!O34,""))</f>
      </c>
      <c r="L503" s="5" t="s">
        <v>55</v>
      </c>
    </row>
    <row r="504" spans="2:12" ht="10.5" hidden="1">
      <c r="B504" s="15" t="s">
        <v>56</v>
      </c>
      <c r="F504" s="13">
        <f>IF('[1]Базовые цены с учетом расхода'!R34&gt;0,'[1]Базовые цены с учетом расхода'!R34,IF('[1]Базовые цены с учетом расхода'!R34&lt;0,'[1]Базовые цены с учетом расхода'!R34,""))</f>
      </c>
      <c r="L504" s="5" t="s">
        <v>57</v>
      </c>
    </row>
    <row r="505" spans="2:12" ht="10.5" hidden="1">
      <c r="B505" s="15" t="s">
        <v>58</v>
      </c>
      <c r="F505" s="13">
        <f>IF('[1]Базовые цены с учетом расхода'!S34&gt;0,'[1]Базовые цены с учетом расхода'!S34,IF('[1]Базовые цены с учетом расхода'!S34&lt;0,'[1]Базовые цены с учетом расхода'!S34,""))</f>
      </c>
      <c r="L505" s="5" t="s">
        <v>59</v>
      </c>
    </row>
    <row r="506" spans="1:10" ht="10.5">
      <c r="A506" s="17"/>
      <c r="B506" s="17"/>
      <c r="C506" s="17"/>
      <c r="D506" s="17"/>
      <c r="E506" s="17"/>
      <c r="F506" s="17"/>
      <c r="G506" s="17"/>
      <c r="H506" s="17"/>
      <c r="I506" s="17"/>
      <c r="J506" s="17"/>
    </row>
    <row r="507" spans="1:14" ht="10.5">
      <c r="A507" s="61" t="s">
        <v>106</v>
      </c>
      <c r="B507" s="62" t="s">
        <v>107</v>
      </c>
      <c r="C507" s="59">
        <v>0.612</v>
      </c>
      <c r="D507" s="12">
        <f>'[1]Базовые цены за единицу'!B35</f>
        <v>5546.65</v>
      </c>
      <c r="E507" s="12">
        <f>'[1]Базовые цены за единицу'!D35</f>
        <v>0</v>
      </c>
      <c r="F507" s="56">
        <f>'[1]Базовые цены с учетом расхода'!B35</f>
        <v>3394.55</v>
      </c>
      <c r="G507" s="56">
        <f>'[1]Базовые цены с учетом расхода'!C35</f>
        <v>0</v>
      </c>
      <c r="H507" s="12">
        <f>'[1]Базовые цены с учетом расхода'!D35</f>
        <v>0</v>
      </c>
      <c r="I507" s="14"/>
      <c r="J507" s="14">
        <f>'[1]Базовые цены с учетом расхода'!I35</f>
        <v>0</v>
      </c>
      <c r="K507" s="2" t="s">
        <v>34</v>
      </c>
      <c r="L507" s="2" t="s">
        <v>35</v>
      </c>
      <c r="N507" s="56">
        <f>'[1]Базовые цены с учетом расхода'!F35</f>
        <v>3394.55</v>
      </c>
    </row>
    <row r="508" spans="1:14" ht="43.5" customHeight="1">
      <c r="A508" s="59"/>
      <c r="B508" s="62"/>
      <c r="C508" s="59"/>
      <c r="D508" s="13">
        <f>'[1]Базовые цены за единицу'!C35</f>
        <v>0</v>
      </c>
      <c r="E508" s="13">
        <f>'[1]Базовые цены за единицу'!E35</f>
        <v>0</v>
      </c>
      <c r="F508" s="56"/>
      <c r="G508" s="56"/>
      <c r="H508" s="13">
        <f>'[1]Базовые цены с учетом расхода'!E35</f>
        <v>0</v>
      </c>
      <c r="J508" s="2">
        <f>'[1]Базовые цены с учетом расхода'!K35</f>
        <v>0</v>
      </c>
      <c r="K508" s="2" t="s">
        <v>36</v>
      </c>
      <c r="L508" s="2" t="s">
        <v>37</v>
      </c>
      <c r="N508" s="56"/>
    </row>
    <row r="509" ht="10.5">
      <c r="B509" s="19" t="str">
        <f>IF(ROUND((600*1.02)/1000,9)=C507,"Объем: 600*1,02","")</f>
        <v>Объем: 600*1,02</v>
      </c>
    </row>
    <row r="510" ht="10.5" hidden="1">
      <c r="B510" s="15" t="s">
        <v>38</v>
      </c>
    </row>
    <row r="511" ht="10.5" hidden="1">
      <c r="B511" s="15" t="s">
        <v>39</v>
      </c>
    </row>
    <row r="512" ht="10.5" hidden="1">
      <c r="B512" s="15" t="s">
        <v>40</v>
      </c>
    </row>
    <row r="513" spans="2:6" ht="10.5" hidden="1">
      <c r="B513" s="15" t="s">
        <v>41</v>
      </c>
      <c r="F513" s="2">
        <v>3394.55</v>
      </c>
    </row>
    <row r="514" ht="21" hidden="1">
      <c r="B514" s="15" t="s">
        <v>42</v>
      </c>
    </row>
    <row r="515" spans="2:11" ht="21" hidden="1">
      <c r="B515" s="15" t="s">
        <v>43</v>
      </c>
      <c r="C515" s="16"/>
      <c r="K515" s="2" t="s">
        <v>44</v>
      </c>
    </row>
    <row r="516" ht="10.5" hidden="1">
      <c r="B516" s="15" t="s">
        <v>45</v>
      </c>
    </row>
    <row r="517" ht="21" hidden="1">
      <c r="B517" s="15" t="s">
        <v>46</v>
      </c>
    </row>
    <row r="518" ht="10.5" hidden="1">
      <c r="B518" s="15" t="s">
        <v>47</v>
      </c>
    </row>
    <row r="519" spans="2:12" ht="10.5" hidden="1">
      <c r="B519" s="15" t="s">
        <v>48</v>
      </c>
      <c r="F519" s="13">
        <f>IF('[1]Базовые цены с учетом расхода'!N35&gt;0,'[1]Базовые цены с учетом расхода'!N35,IF('[1]Базовые цены с учетом расхода'!N35&lt;0,'[1]Базовые цены с учетом расхода'!N35,""))</f>
      </c>
      <c r="L519" s="5" t="s">
        <v>49</v>
      </c>
    </row>
    <row r="520" spans="2:12" ht="10.5" hidden="1">
      <c r="B520" s="15" t="s">
        <v>50</v>
      </c>
      <c r="F520" s="13">
        <f>IF('[1]Базовые цены с учетом расхода'!P35&gt;0,'[1]Базовые цены с учетом расхода'!P35,IF('[1]Базовые цены с учетом расхода'!P35&lt;0,'[1]Базовые цены с учетом расхода'!P35,""))</f>
      </c>
      <c r="L520" s="5" t="s">
        <v>51</v>
      </c>
    </row>
    <row r="521" spans="2:12" ht="10.5" hidden="1">
      <c r="B521" s="15" t="s">
        <v>52</v>
      </c>
      <c r="F521" s="13">
        <f>IF('[1]Базовые цены с учетом расхода'!Q35&gt;0,'[1]Базовые цены с учетом расхода'!Q35,IF('[1]Базовые цены с учетом расхода'!Q35&lt;0,'[1]Базовые цены с учетом расхода'!Q35,""))</f>
      </c>
      <c r="L521" s="5" t="s">
        <v>53</v>
      </c>
    </row>
    <row r="522" spans="2:12" ht="10.5" hidden="1">
      <c r="B522" s="15" t="s">
        <v>54</v>
      </c>
      <c r="F522" s="13">
        <f>IF('[1]Базовые цены с учетом расхода'!O35&gt;0,'[1]Базовые цены с учетом расхода'!O35,IF('[1]Базовые цены с учетом расхода'!O35&lt;0,'[1]Базовые цены с учетом расхода'!O35,""))</f>
      </c>
      <c r="L522" s="5" t="s">
        <v>55</v>
      </c>
    </row>
    <row r="523" spans="2:12" ht="10.5" hidden="1">
      <c r="B523" s="15" t="s">
        <v>56</v>
      </c>
      <c r="F523" s="13">
        <f>IF('[1]Базовые цены с учетом расхода'!R35&gt;0,'[1]Базовые цены с учетом расхода'!R35,IF('[1]Базовые цены с учетом расхода'!R35&lt;0,'[1]Базовые цены с учетом расхода'!R35,""))</f>
      </c>
      <c r="L523" s="5" t="s">
        <v>57</v>
      </c>
    </row>
    <row r="524" spans="2:12" ht="10.5" hidden="1">
      <c r="B524" s="15" t="s">
        <v>58</v>
      </c>
      <c r="F524" s="13">
        <f>IF('[1]Базовые цены с учетом расхода'!S35&gt;0,'[1]Базовые цены с учетом расхода'!S35,IF('[1]Базовые цены с учетом расхода'!S35&lt;0,'[1]Базовые цены с учетом расхода'!S35,""))</f>
      </c>
      <c r="L524" s="5" t="s">
        <v>59</v>
      </c>
    </row>
    <row r="525" spans="1:10" ht="10.5">
      <c r="A525" s="17"/>
      <c r="B525" s="17"/>
      <c r="C525" s="17"/>
      <c r="D525" s="17"/>
      <c r="E525" s="17"/>
      <c r="F525" s="17"/>
      <c r="G525" s="17"/>
      <c r="H525" s="17"/>
      <c r="I525" s="17"/>
      <c r="J525" s="17"/>
    </row>
    <row r="526" spans="1:14" ht="10.5">
      <c r="A526" s="61" t="s">
        <v>108</v>
      </c>
      <c r="B526" s="62" t="s">
        <v>109</v>
      </c>
      <c r="C526" s="59">
        <v>80</v>
      </c>
      <c r="D526" s="12">
        <f>'[1]Базовые цены за единицу'!B36</f>
        <v>12.82</v>
      </c>
      <c r="E526" s="12">
        <f>'[1]Базовые цены за единицу'!D36</f>
        <v>0</v>
      </c>
      <c r="F526" s="56">
        <f>'[1]Базовые цены с учетом расхода'!B36</f>
        <v>1025.6</v>
      </c>
      <c r="G526" s="56">
        <f>'[1]Базовые цены с учетом расхода'!C36</f>
        <v>993.6</v>
      </c>
      <c r="H526" s="12">
        <f>'[1]Базовые цены с учетом расхода'!D36</f>
        <v>0</v>
      </c>
      <c r="I526" s="14">
        <v>1.288</v>
      </c>
      <c r="J526" s="14">
        <f>'[1]Базовые цены с учетом расхода'!I36</f>
        <v>103.04</v>
      </c>
      <c r="K526" s="2" t="s">
        <v>34</v>
      </c>
      <c r="L526" s="2" t="s">
        <v>35</v>
      </c>
      <c r="N526" s="56">
        <f>'[1]Базовые цены с учетом расхода'!F36</f>
        <v>32</v>
      </c>
    </row>
    <row r="527" spans="1:14" ht="21.75" customHeight="1">
      <c r="A527" s="59"/>
      <c r="B527" s="62"/>
      <c r="C527" s="59"/>
      <c r="D527" s="13">
        <f>'[1]Базовые цены за единицу'!C36</f>
        <v>12.42</v>
      </c>
      <c r="E527" s="13">
        <f>'[1]Базовые цены за единицу'!E36</f>
        <v>0</v>
      </c>
      <c r="F527" s="56"/>
      <c r="G527" s="56"/>
      <c r="H527" s="13">
        <f>'[1]Базовые цены с учетом расхода'!E36</f>
        <v>0</v>
      </c>
      <c r="J527" s="2">
        <f>'[1]Базовые цены с учетом расхода'!K36</f>
        <v>0</v>
      </c>
      <c r="K527" s="2" t="s">
        <v>36</v>
      </c>
      <c r="L527" s="2" t="s">
        <v>37</v>
      </c>
      <c r="N527" s="56"/>
    </row>
    <row r="528" ht="10.5">
      <c r="B528" s="19" t="str">
        <f>IF(ROUND((60+20)/1,9)=C526,"Объем: 60+20","")</f>
        <v>Объем: 60+20</v>
      </c>
    </row>
    <row r="529" spans="2:6" ht="10.5" hidden="1">
      <c r="B529" s="15" t="s">
        <v>38</v>
      </c>
      <c r="F529" s="2">
        <v>993.6</v>
      </c>
    </row>
    <row r="530" ht="10.5" hidden="1">
      <c r="B530" s="15" t="s">
        <v>39</v>
      </c>
    </row>
    <row r="531" ht="10.5" hidden="1">
      <c r="B531" s="15" t="s">
        <v>40</v>
      </c>
    </row>
    <row r="532" spans="2:6" ht="10.5" hidden="1">
      <c r="B532" s="15" t="s">
        <v>41</v>
      </c>
      <c r="F532" s="2">
        <v>32</v>
      </c>
    </row>
    <row r="533" ht="21" hidden="1">
      <c r="B533" s="15" t="s">
        <v>42</v>
      </c>
    </row>
    <row r="534" spans="2:11" ht="21" hidden="1">
      <c r="B534" s="15" t="s">
        <v>43</v>
      </c>
      <c r="C534" s="16">
        <v>0.22</v>
      </c>
      <c r="F534" s="2">
        <v>17.6</v>
      </c>
      <c r="K534" s="2" t="s">
        <v>44</v>
      </c>
    </row>
    <row r="535" ht="10.5" hidden="1">
      <c r="B535" s="15" t="s">
        <v>45</v>
      </c>
    </row>
    <row r="536" ht="21" hidden="1">
      <c r="B536" s="15" t="s">
        <v>46</v>
      </c>
    </row>
    <row r="537" ht="10.5" hidden="1">
      <c r="B537" s="15" t="s">
        <v>47</v>
      </c>
    </row>
    <row r="538" spans="2:12" ht="10.5" hidden="1">
      <c r="B538" s="15" t="s">
        <v>48</v>
      </c>
      <c r="C538" s="1">
        <v>95</v>
      </c>
      <c r="F538" s="13">
        <f>IF('[1]Базовые цены с учетом расхода'!N36&gt;0,'[1]Базовые цены с учетом расхода'!N36,IF('[1]Базовые цены с учетом расхода'!N36&lt;0,'[1]Базовые цены с учетом расхода'!N36,""))</f>
        <v>943.92</v>
      </c>
      <c r="L538" s="5" t="s">
        <v>49</v>
      </c>
    </row>
    <row r="539" spans="2:12" ht="10.5" hidden="1">
      <c r="B539" s="15" t="s">
        <v>50</v>
      </c>
      <c r="C539" s="1">
        <v>95</v>
      </c>
      <c r="F539" s="13">
        <f>IF('[1]Базовые цены с учетом расхода'!P36&gt;0,'[1]Базовые цены с учетом расхода'!P36,IF('[1]Базовые цены с учетом расхода'!P36&lt;0,'[1]Базовые цены с учетом расхода'!P36,""))</f>
        <v>944</v>
      </c>
      <c r="L539" s="5" t="s">
        <v>51</v>
      </c>
    </row>
    <row r="540" spans="2:12" ht="10.5" hidden="1">
      <c r="B540" s="15" t="s">
        <v>52</v>
      </c>
      <c r="F540" s="13">
        <f>IF('[1]Базовые цены с учетом расхода'!Q36&gt;0,'[1]Базовые цены с учетом расхода'!Q36,IF('[1]Базовые цены с учетом расхода'!Q36&lt;0,'[1]Базовые цены с учетом расхода'!Q36,""))</f>
      </c>
      <c r="L540" s="5" t="s">
        <v>53</v>
      </c>
    </row>
    <row r="541" spans="2:12" ht="10.5" hidden="1">
      <c r="B541" s="15" t="s">
        <v>54</v>
      </c>
      <c r="C541" s="1">
        <v>65</v>
      </c>
      <c r="F541" s="13">
        <f>IF('[1]Базовые цены с учетом расхода'!O36&gt;0,'[1]Базовые цены с учетом расхода'!O36,IF('[1]Базовые цены с учетом расхода'!O36&lt;0,'[1]Базовые цены с учетом расхода'!O36,""))</f>
        <v>645.84</v>
      </c>
      <c r="L541" s="5" t="s">
        <v>55</v>
      </c>
    </row>
    <row r="542" spans="2:12" ht="10.5" hidden="1">
      <c r="B542" s="15" t="s">
        <v>56</v>
      </c>
      <c r="C542" s="1">
        <v>65</v>
      </c>
      <c r="F542" s="13">
        <f>IF('[1]Базовые цены с учетом расхода'!R36&gt;0,'[1]Базовые цены с учетом расхода'!R36,IF('[1]Базовые цены с учетом расхода'!R36&lt;0,'[1]Базовые цены с учетом расхода'!R36,""))</f>
        <v>645.6</v>
      </c>
      <c r="L542" s="5" t="s">
        <v>57</v>
      </c>
    </row>
    <row r="543" spans="2:12" ht="10.5" hidden="1">
      <c r="B543" s="15" t="s">
        <v>58</v>
      </c>
      <c r="F543" s="13">
        <f>IF('[1]Базовые цены с учетом расхода'!S36&gt;0,'[1]Базовые цены с учетом расхода'!S36,IF('[1]Базовые цены с учетом расхода'!S36&lt;0,'[1]Базовые цены с учетом расхода'!S36,""))</f>
      </c>
      <c r="L543" s="5" t="s">
        <v>59</v>
      </c>
    </row>
    <row r="544" spans="1:10" ht="10.5">
      <c r="A544" s="17"/>
      <c r="B544" s="17"/>
      <c r="C544" s="17"/>
      <c r="D544" s="17"/>
      <c r="E544" s="17"/>
      <c r="F544" s="17"/>
      <c r="G544" s="17"/>
      <c r="H544" s="17"/>
      <c r="I544" s="17"/>
      <c r="J544" s="17"/>
    </row>
    <row r="545" spans="1:14" ht="10.5">
      <c r="A545" s="61" t="s">
        <v>110</v>
      </c>
      <c r="B545" s="62" t="s">
        <v>111</v>
      </c>
      <c r="C545" s="59">
        <v>60</v>
      </c>
      <c r="D545" s="12">
        <f>'[1]Базовые цены за единицу'!B37</f>
        <v>6.64</v>
      </c>
      <c r="E545" s="12">
        <f>'[1]Базовые цены за единицу'!D37</f>
        <v>0</v>
      </c>
      <c r="F545" s="56">
        <f>'[1]Базовые цены с учетом расхода'!B37</f>
        <v>398.4</v>
      </c>
      <c r="G545" s="56">
        <f>'[1]Базовые цены с учетом расхода'!C37</f>
        <v>0</v>
      </c>
      <c r="H545" s="12">
        <f>'[1]Базовые цены с учетом расхода'!D37</f>
        <v>0</v>
      </c>
      <c r="I545" s="14"/>
      <c r="J545" s="14">
        <f>'[1]Базовые цены с учетом расхода'!I37</f>
        <v>0</v>
      </c>
      <c r="K545" s="2" t="s">
        <v>34</v>
      </c>
      <c r="L545" s="2" t="s">
        <v>35</v>
      </c>
      <c r="N545" s="56">
        <f>'[1]Базовые цены с учетом расхода'!F37</f>
        <v>398.4</v>
      </c>
    </row>
    <row r="546" spans="1:14" ht="21.75" customHeight="1">
      <c r="A546" s="59"/>
      <c r="B546" s="62"/>
      <c r="C546" s="59"/>
      <c r="D546" s="13">
        <f>'[1]Базовые цены за единицу'!C37</f>
        <v>0</v>
      </c>
      <c r="E546" s="13">
        <f>'[1]Базовые цены за единицу'!E37</f>
        <v>0</v>
      </c>
      <c r="F546" s="56"/>
      <c r="G546" s="56"/>
      <c r="H546" s="13">
        <f>'[1]Базовые цены с учетом расхода'!E37</f>
        <v>0</v>
      </c>
      <c r="J546" s="2">
        <f>'[1]Базовые цены с учетом расхода'!K37</f>
        <v>0</v>
      </c>
      <c r="K546" s="2" t="s">
        <v>36</v>
      </c>
      <c r="L546" s="2" t="s">
        <v>37</v>
      </c>
      <c r="N546" s="56"/>
    </row>
    <row r="547" spans="2:10" ht="10.5">
      <c r="B547" s="60" t="s">
        <v>78</v>
      </c>
      <c r="C547" s="60"/>
      <c r="D547" s="60"/>
      <c r="E547" s="60"/>
      <c r="F547" s="60"/>
      <c r="G547" s="60"/>
      <c r="H547" s="60"/>
      <c r="I547" s="60"/>
      <c r="J547" s="60"/>
    </row>
    <row r="548" ht="10.5" hidden="1">
      <c r="B548" s="15" t="s">
        <v>38</v>
      </c>
    </row>
    <row r="549" ht="10.5" hidden="1">
      <c r="B549" s="15" t="s">
        <v>39</v>
      </c>
    </row>
    <row r="550" ht="10.5" hidden="1">
      <c r="B550" s="15" t="s">
        <v>40</v>
      </c>
    </row>
    <row r="551" spans="2:6" ht="10.5" hidden="1">
      <c r="B551" s="15" t="s">
        <v>41</v>
      </c>
      <c r="F551" s="2">
        <v>398.4</v>
      </c>
    </row>
    <row r="552" ht="21" hidden="1">
      <c r="B552" s="15" t="s">
        <v>42</v>
      </c>
    </row>
    <row r="553" spans="2:11" ht="21" hidden="1">
      <c r="B553" s="15" t="s">
        <v>43</v>
      </c>
      <c r="C553" s="16"/>
      <c r="K553" s="2" t="s">
        <v>44</v>
      </c>
    </row>
    <row r="554" ht="10.5" hidden="1">
      <c r="B554" s="15" t="s">
        <v>45</v>
      </c>
    </row>
    <row r="555" ht="21" hidden="1">
      <c r="B555" s="15" t="s">
        <v>46</v>
      </c>
    </row>
    <row r="556" ht="10.5" hidden="1">
      <c r="B556" s="15" t="s">
        <v>47</v>
      </c>
    </row>
    <row r="557" spans="2:12" ht="10.5" hidden="1">
      <c r="B557" s="15" t="s">
        <v>48</v>
      </c>
      <c r="F557" s="13">
        <f>IF('[1]Базовые цены с учетом расхода'!N37&gt;0,'[1]Базовые цены с учетом расхода'!N37,IF('[1]Базовые цены с учетом расхода'!N37&lt;0,'[1]Базовые цены с учетом расхода'!N37,""))</f>
      </c>
      <c r="L557" s="5" t="s">
        <v>49</v>
      </c>
    </row>
    <row r="558" spans="2:12" ht="10.5" hidden="1">
      <c r="B558" s="15" t="s">
        <v>50</v>
      </c>
      <c r="F558" s="13">
        <f>IF('[1]Базовые цены с учетом расхода'!P37&gt;0,'[1]Базовые цены с учетом расхода'!P37,IF('[1]Базовые цены с учетом расхода'!P37&lt;0,'[1]Базовые цены с учетом расхода'!P37,""))</f>
      </c>
      <c r="L558" s="5" t="s">
        <v>51</v>
      </c>
    </row>
    <row r="559" spans="2:12" ht="10.5" hidden="1">
      <c r="B559" s="15" t="s">
        <v>52</v>
      </c>
      <c r="F559" s="13">
        <f>IF('[1]Базовые цены с учетом расхода'!Q37&gt;0,'[1]Базовые цены с учетом расхода'!Q37,IF('[1]Базовые цены с учетом расхода'!Q37&lt;0,'[1]Базовые цены с учетом расхода'!Q37,""))</f>
      </c>
      <c r="L559" s="5" t="s">
        <v>53</v>
      </c>
    </row>
    <row r="560" spans="2:12" ht="10.5" hidden="1">
      <c r="B560" s="15" t="s">
        <v>54</v>
      </c>
      <c r="F560" s="13">
        <f>IF('[1]Базовые цены с учетом расхода'!O37&gt;0,'[1]Базовые цены с учетом расхода'!O37,IF('[1]Базовые цены с учетом расхода'!O37&lt;0,'[1]Базовые цены с учетом расхода'!O37,""))</f>
      </c>
      <c r="L560" s="5" t="s">
        <v>55</v>
      </c>
    </row>
    <row r="561" spans="2:12" ht="10.5" hidden="1">
      <c r="B561" s="15" t="s">
        <v>56</v>
      </c>
      <c r="F561" s="13">
        <f>IF('[1]Базовые цены с учетом расхода'!R37&gt;0,'[1]Базовые цены с учетом расхода'!R37,IF('[1]Базовые цены с учетом расхода'!R37&lt;0,'[1]Базовые цены с учетом расхода'!R37,""))</f>
      </c>
      <c r="L561" s="5" t="s">
        <v>57</v>
      </c>
    </row>
    <row r="562" spans="2:12" ht="10.5" hidden="1">
      <c r="B562" s="15" t="s">
        <v>58</v>
      </c>
      <c r="F562" s="13">
        <f>IF('[1]Базовые цены с учетом расхода'!S37&gt;0,'[1]Базовые цены с учетом расхода'!S37,IF('[1]Базовые цены с учетом расхода'!S37&lt;0,'[1]Базовые цены с учетом расхода'!S37,""))</f>
      </c>
      <c r="L562" s="5" t="s">
        <v>59</v>
      </c>
    </row>
    <row r="563" spans="1:10" ht="10.5">
      <c r="A563" s="17"/>
      <c r="B563" s="17"/>
      <c r="C563" s="17"/>
      <c r="D563" s="17"/>
      <c r="E563" s="17"/>
      <c r="F563" s="17"/>
      <c r="G563" s="17"/>
      <c r="H563" s="17"/>
      <c r="I563" s="17"/>
      <c r="J563" s="17"/>
    </row>
    <row r="564" spans="1:14" ht="10.5">
      <c r="A564" s="61" t="s">
        <v>112</v>
      </c>
      <c r="B564" s="62" t="s">
        <v>113</v>
      </c>
      <c r="C564" s="59">
        <v>20</v>
      </c>
      <c r="D564" s="12">
        <f>'[1]Базовые цены за единицу'!B38</f>
        <v>6.54</v>
      </c>
      <c r="E564" s="12">
        <f>'[1]Базовые цены за единицу'!D38</f>
        <v>0</v>
      </c>
      <c r="F564" s="56">
        <f>'[1]Базовые цены с учетом расхода'!B38</f>
        <v>130.8</v>
      </c>
      <c r="G564" s="56">
        <f>'[1]Базовые цены с учетом расхода'!C38</f>
        <v>0</v>
      </c>
      <c r="H564" s="12">
        <f>'[1]Базовые цены с учетом расхода'!D38</f>
        <v>0</v>
      </c>
      <c r="I564" s="14"/>
      <c r="J564" s="14">
        <f>'[1]Базовые цены с учетом расхода'!I38</f>
        <v>0</v>
      </c>
      <c r="K564" s="2" t="s">
        <v>34</v>
      </c>
      <c r="L564" s="2" t="s">
        <v>35</v>
      </c>
      <c r="N564" s="56">
        <f>'[1]Базовые цены с учетом расхода'!F38</f>
        <v>130.8</v>
      </c>
    </row>
    <row r="565" spans="1:14" ht="21.75" customHeight="1">
      <c r="A565" s="59"/>
      <c r="B565" s="62"/>
      <c r="C565" s="59"/>
      <c r="D565" s="13">
        <f>'[1]Базовые цены за единицу'!C38</f>
        <v>0</v>
      </c>
      <c r="E565" s="13">
        <f>'[1]Базовые цены за единицу'!E38</f>
        <v>0</v>
      </c>
      <c r="F565" s="56"/>
      <c r="G565" s="56"/>
      <c r="H565" s="13">
        <f>'[1]Базовые цены с учетом расхода'!E38</f>
        <v>0</v>
      </c>
      <c r="J565" s="2">
        <f>'[1]Базовые цены с учетом расхода'!K38</f>
        <v>0</v>
      </c>
      <c r="K565" s="2" t="s">
        <v>36</v>
      </c>
      <c r="L565" s="2" t="s">
        <v>37</v>
      </c>
      <c r="N565" s="56"/>
    </row>
    <row r="566" spans="2:10" ht="10.5">
      <c r="B566" s="60" t="s">
        <v>78</v>
      </c>
      <c r="C566" s="60"/>
      <c r="D566" s="60"/>
      <c r="E566" s="60"/>
      <c r="F566" s="60"/>
      <c r="G566" s="60"/>
      <c r="H566" s="60"/>
      <c r="I566" s="60"/>
      <c r="J566" s="60"/>
    </row>
    <row r="567" ht="10.5" hidden="1">
      <c r="B567" s="15" t="s">
        <v>38</v>
      </c>
    </row>
    <row r="568" ht="10.5" hidden="1">
      <c r="B568" s="15" t="s">
        <v>39</v>
      </c>
    </row>
    <row r="569" ht="10.5" hidden="1">
      <c r="B569" s="15" t="s">
        <v>40</v>
      </c>
    </row>
    <row r="570" spans="2:6" ht="10.5" hidden="1">
      <c r="B570" s="15" t="s">
        <v>41</v>
      </c>
      <c r="F570" s="2">
        <v>130.8</v>
      </c>
    </row>
    <row r="571" ht="21" hidden="1">
      <c r="B571" s="15" t="s">
        <v>42</v>
      </c>
    </row>
    <row r="572" spans="2:11" ht="21" hidden="1">
      <c r="B572" s="15" t="s">
        <v>43</v>
      </c>
      <c r="C572" s="16"/>
      <c r="K572" s="2" t="s">
        <v>44</v>
      </c>
    </row>
    <row r="573" ht="10.5" hidden="1">
      <c r="B573" s="15" t="s">
        <v>45</v>
      </c>
    </row>
    <row r="574" ht="21" hidden="1">
      <c r="B574" s="15" t="s">
        <v>46</v>
      </c>
    </row>
    <row r="575" ht="10.5" hidden="1">
      <c r="B575" s="15" t="s">
        <v>47</v>
      </c>
    </row>
    <row r="576" spans="2:12" ht="10.5" hidden="1">
      <c r="B576" s="15" t="s">
        <v>48</v>
      </c>
      <c r="F576" s="13">
        <f>IF('[1]Базовые цены с учетом расхода'!N38&gt;0,'[1]Базовые цены с учетом расхода'!N38,IF('[1]Базовые цены с учетом расхода'!N38&lt;0,'[1]Базовые цены с учетом расхода'!N38,""))</f>
      </c>
      <c r="L576" s="5" t="s">
        <v>49</v>
      </c>
    </row>
    <row r="577" spans="2:12" ht="10.5" hidden="1">
      <c r="B577" s="15" t="s">
        <v>50</v>
      </c>
      <c r="F577" s="13">
        <f>IF('[1]Базовые цены с учетом расхода'!P38&gt;0,'[1]Базовые цены с учетом расхода'!P38,IF('[1]Базовые цены с учетом расхода'!P38&lt;0,'[1]Базовые цены с учетом расхода'!P38,""))</f>
      </c>
      <c r="L577" s="5" t="s">
        <v>51</v>
      </c>
    </row>
    <row r="578" spans="2:12" ht="10.5" hidden="1">
      <c r="B578" s="15" t="s">
        <v>52</v>
      </c>
      <c r="F578" s="13">
        <f>IF('[1]Базовые цены с учетом расхода'!Q38&gt;0,'[1]Базовые цены с учетом расхода'!Q38,IF('[1]Базовые цены с учетом расхода'!Q38&lt;0,'[1]Базовые цены с учетом расхода'!Q38,""))</f>
      </c>
      <c r="L578" s="5" t="s">
        <v>53</v>
      </c>
    </row>
    <row r="579" spans="2:12" ht="10.5" hidden="1">
      <c r="B579" s="15" t="s">
        <v>54</v>
      </c>
      <c r="F579" s="13">
        <f>IF('[1]Базовые цены с учетом расхода'!O38&gt;0,'[1]Базовые цены с учетом расхода'!O38,IF('[1]Базовые цены с учетом расхода'!O38&lt;0,'[1]Базовые цены с учетом расхода'!O38,""))</f>
      </c>
      <c r="L579" s="5" t="s">
        <v>55</v>
      </c>
    </row>
    <row r="580" spans="2:12" ht="10.5" hidden="1">
      <c r="B580" s="15" t="s">
        <v>56</v>
      </c>
      <c r="F580" s="13">
        <f>IF('[1]Базовые цены с учетом расхода'!R38&gt;0,'[1]Базовые цены с учетом расхода'!R38,IF('[1]Базовые цены с учетом расхода'!R38&lt;0,'[1]Базовые цены с учетом расхода'!R38,""))</f>
      </c>
      <c r="L580" s="5" t="s">
        <v>57</v>
      </c>
    </row>
    <row r="581" spans="2:12" ht="10.5" hidden="1">
      <c r="B581" s="15" t="s">
        <v>58</v>
      </c>
      <c r="F581" s="13">
        <f>IF('[1]Базовые цены с учетом расхода'!S38&gt;0,'[1]Базовые цены с учетом расхода'!S38,IF('[1]Базовые цены с учетом расхода'!S38&lt;0,'[1]Базовые цены с учетом расхода'!S38,""))</f>
      </c>
      <c r="L581" s="5" t="s">
        <v>59</v>
      </c>
    </row>
    <row r="582" spans="1:10" ht="10.5">
      <c r="A582" s="17"/>
      <c r="B582" s="17"/>
      <c r="C582" s="17"/>
      <c r="D582" s="17"/>
      <c r="E582" s="17"/>
      <c r="F582" s="17"/>
      <c r="G582" s="17"/>
      <c r="H582" s="17"/>
      <c r="I582" s="17"/>
      <c r="J582" s="17"/>
    </row>
    <row r="583" spans="2:18" ht="10.5" hidden="1">
      <c r="B583" s="20" t="s">
        <v>114</v>
      </c>
      <c r="E583" s="57"/>
      <c r="F583" s="58">
        <f>'[1]Базовые концовки'!F10</f>
        <v>50372.13</v>
      </c>
      <c r="G583" s="58">
        <f>'[1]Базовые концовки'!G10</f>
        <v>6270.74</v>
      </c>
      <c r="H583" s="23">
        <f>'[1]Базовые концовки'!H10</f>
        <v>6143.21</v>
      </c>
      <c r="I583" s="59"/>
      <c r="J583" s="24">
        <f>'[1]Базовые концовки'!J10</f>
        <v>852.305595</v>
      </c>
      <c r="N583" s="58">
        <f>'[1]Базовые концовки'!L10</f>
        <v>37958.18</v>
      </c>
      <c r="R583" s="54">
        <f>'[1]Базовые концовки'!M10</f>
        <v>0</v>
      </c>
    </row>
    <row r="584" spans="5:18" ht="10.5" hidden="1">
      <c r="E584" s="57"/>
      <c r="F584" s="58"/>
      <c r="G584" s="58"/>
      <c r="H584" s="22">
        <f>'[1]Базовые концовки'!I10</f>
        <v>895.95</v>
      </c>
      <c r="I584" s="59"/>
      <c r="J584" s="8">
        <f>'[1]Базовые концовки'!K10</f>
        <v>74.5454725</v>
      </c>
      <c r="N584" s="58"/>
      <c r="R584" s="54"/>
    </row>
    <row r="585" spans="2:18" ht="10.5" hidden="1">
      <c r="B585" s="20" t="s">
        <v>115</v>
      </c>
      <c r="D585" s="21"/>
      <c r="F585" s="22">
        <f>'[1]Базовые концовки'!F11</f>
        <v>0</v>
      </c>
      <c r="G585" s="22">
        <f>'[1]Базовые концовки'!G11</f>
        <v>0</v>
      </c>
      <c r="H585" s="22">
        <f>'[1]Базовые концовки'!H11</f>
        <v>0</v>
      </c>
      <c r="J585" s="8">
        <f>'[1]Базовые концовки'!J11</f>
        <v>0</v>
      </c>
      <c r="N585" s="22">
        <f>'[1]Базовые концовки'!L11</f>
        <v>0</v>
      </c>
      <c r="R585" s="25">
        <f>'[1]Базовые концовки'!M11</f>
        <v>0</v>
      </c>
    </row>
    <row r="586" spans="2:18" ht="10.5" hidden="1">
      <c r="B586" s="20" t="s">
        <v>116</v>
      </c>
      <c r="D586" s="21"/>
      <c r="F586" s="22">
        <f>'[1]Базовые концовки'!F12</f>
        <v>0</v>
      </c>
      <c r="G586" s="22"/>
      <c r="H586" s="22"/>
      <c r="J586" s="8"/>
      <c r="N586" s="22"/>
      <c r="R586" s="25"/>
    </row>
    <row r="587" spans="2:18" ht="10.5" hidden="1">
      <c r="B587" s="20" t="s">
        <v>117</v>
      </c>
      <c r="D587" s="21"/>
      <c r="F587" s="22">
        <f>'[1]Базовые концовки'!F13</f>
        <v>0</v>
      </c>
      <c r="G587" s="22"/>
      <c r="H587" s="22"/>
      <c r="J587" s="8"/>
      <c r="N587" s="22"/>
      <c r="R587" s="25"/>
    </row>
    <row r="588" spans="2:18" ht="10.5" hidden="1">
      <c r="B588" s="20" t="s">
        <v>118</v>
      </c>
      <c r="D588" s="21"/>
      <c r="F588" s="22">
        <f>'[1]Базовые концовки'!F14</f>
        <v>0</v>
      </c>
      <c r="G588" s="22"/>
      <c r="H588" s="22"/>
      <c r="J588" s="8"/>
      <c r="N588" s="22"/>
      <c r="R588" s="25"/>
    </row>
    <row r="589" spans="2:18" ht="10.5" hidden="1">
      <c r="B589" s="20" t="s">
        <v>119</v>
      </c>
      <c r="D589" s="21"/>
      <c r="F589" s="22">
        <f>'[1]Базовые концовки'!F15</f>
        <v>0</v>
      </c>
      <c r="G589" s="22"/>
      <c r="H589" s="22"/>
      <c r="J589" s="8"/>
      <c r="N589" s="22"/>
      <c r="R589" s="25"/>
    </row>
    <row r="590" spans="2:18" ht="10.5" hidden="1">
      <c r="B590" s="20" t="s">
        <v>120</v>
      </c>
      <c r="D590" s="21"/>
      <c r="F590" s="22">
        <f>'[1]Базовые концовки'!F16</f>
        <v>0</v>
      </c>
      <c r="G590" s="22"/>
      <c r="H590" s="22"/>
      <c r="J590" s="8"/>
      <c r="N590" s="22"/>
      <c r="R590" s="25"/>
    </row>
    <row r="591" spans="2:18" ht="10.5" hidden="1">
      <c r="B591" s="20" t="s">
        <v>121</v>
      </c>
      <c r="D591" s="21"/>
      <c r="F591" s="22">
        <f>'[1]Базовые концовки'!F17</f>
        <v>0</v>
      </c>
      <c r="G591" s="22"/>
      <c r="H591" s="22"/>
      <c r="J591" s="8"/>
      <c r="N591" s="22"/>
      <c r="R591" s="25"/>
    </row>
    <row r="592" spans="2:18" ht="10.5" hidden="1">
      <c r="B592" s="20" t="s">
        <v>122</v>
      </c>
      <c r="D592" s="21"/>
      <c r="F592" s="22">
        <f>'[1]Базовые концовки'!F18</f>
        <v>0</v>
      </c>
      <c r="G592" s="22"/>
      <c r="H592" s="22"/>
      <c r="J592" s="8"/>
      <c r="N592" s="22"/>
      <c r="R592" s="25"/>
    </row>
    <row r="593" spans="2:18" ht="10.5" hidden="1">
      <c r="B593" s="20" t="s">
        <v>123</v>
      </c>
      <c r="D593" s="21"/>
      <c r="F593" s="22">
        <f>'[1]Базовые концовки'!F19</f>
        <v>0</v>
      </c>
      <c r="G593" s="22"/>
      <c r="H593" s="22"/>
      <c r="J593" s="8"/>
      <c r="N593" s="22"/>
      <c r="R593" s="25"/>
    </row>
    <row r="594" spans="2:18" ht="10.5" hidden="1">
      <c r="B594" s="20" t="s">
        <v>124</v>
      </c>
      <c r="D594" s="21"/>
      <c r="F594" s="22">
        <f>'[1]Базовые концовки'!F20</f>
        <v>0</v>
      </c>
      <c r="G594" s="22"/>
      <c r="H594" s="22"/>
      <c r="J594" s="8"/>
      <c r="N594" s="22"/>
      <c r="R594" s="25"/>
    </row>
    <row r="595" spans="2:18" ht="10.5" hidden="1">
      <c r="B595" s="20" t="s">
        <v>125</v>
      </c>
      <c r="E595" s="57"/>
      <c r="F595" s="58">
        <f>'[1]Базовые концовки'!F21</f>
        <v>43482.73</v>
      </c>
      <c r="G595" s="58">
        <f>'[1]Базовые концовки'!G21</f>
        <v>5704.8</v>
      </c>
      <c r="H595" s="23">
        <f>'[1]Базовые концовки'!H21</f>
        <v>6139.94</v>
      </c>
      <c r="I595" s="59"/>
      <c r="J595" s="24">
        <f>'[1]Базовые концовки'!J21</f>
        <v>777.642075</v>
      </c>
      <c r="N595" s="58">
        <f>'[1]Базовые концовки'!L21</f>
        <v>31637.99</v>
      </c>
      <c r="R595" s="54">
        <f>'[1]Базовые концовки'!M21</f>
        <v>0</v>
      </c>
    </row>
    <row r="596" spans="5:18" ht="10.5" hidden="1">
      <c r="E596" s="57"/>
      <c r="F596" s="58"/>
      <c r="G596" s="58"/>
      <c r="H596" s="22">
        <f>'[1]Базовые концовки'!I21</f>
        <v>894.88</v>
      </c>
      <c r="I596" s="59"/>
      <c r="J596" s="8">
        <f>'[1]Базовые концовки'!K21</f>
        <v>74.4580725</v>
      </c>
      <c r="N596" s="58"/>
      <c r="R596" s="54"/>
    </row>
    <row r="597" spans="2:18" ht="10.5" hidden="1">
      <c r="B597" s="20" t="s">
        <v>126</v>
      </c>
      <c r="D597" s="21"/>
      <c r="F597" s="22"/>
      <c r="G597" s="22"/>
      <c r="H597" s="22"/>
      <c r="J597" s="8"/>
      <c r="N597" s="22"/>
      <c r="R597" s="25"/>
    </row>
    <row r="598" spans="2:18" ht="10.5" hidden="1">
      <c r="B598" s="20" t="s">
        <v>127</v>
      </c>
      <c r="D598" s="21"/>
      <c r="F598" s="22"/>
      <c r="G598" s="22">
        <f>'[1]Базовые концовки'!G23</f>
        <v>0</v>
      </c>
      <c r="H598" s="22"/>
      <c r="J598" s="8"/>
      <c r="N598" s="22"/>
      <c r="R598" s="25"/>
    </row>
    <row r="599" spans="2:18" ht="10.5" hidden="1">
      <c r="B599" s="20" t="s">
        <v>128</v>
      </c>
      <c r="D599" s="21"/>
      <c r="F599" s="22">
        <f>'[1]Базовые концовки'!F24</f>
        <v>0</v>
      </c>
      <c r="G599" s="22"/>
      <c r="H599" s="22"/>
      <c r="J599" s="8"/>
      <c r="N599" s="22"/>
      <c r="R599" s="25"/>
    </row>
    <row r="600" spans="2:18" ht="10.5" hidden="1">
      <c r="B600" s="20" t="s">
        <v>129</v>
      </c>
      <c r="E600" s="21"/>
      <c r="F600" s="22">
        <f>'[1]Базовые концовки'!F25</f>
        <v>25064.19</v>
      </c>
      <c r="G600" s="22"/>
      <c r="H600" s="22"/>
      <c r="J600" s="8"/>
      <c r="N600" s="22"/>
      <c r="R600" s="25"/>
    </row>
    <row r="601" spans="2:18" ht="10.5" hidden="1">
      <c r="B601" s="20" t="s">
        <v>130</v>
      </c>
      <c r="D601" s="21"/>
      <c r="F601" s="22">
        <f>'[1]Базовые концовки'!F26</f>
        <v>0</v>
      </c>
      <c r="G601" s="22"/>
      <c r="H601" s="22"/>
      <c r="J601" s="8"/>
      <c r="N601" s="22"/>
      <c r="R601" s="25"/>
    </row>
    <row r="602" spans="2:18" ht="21" hidden="1">
      <c r="B602" s="20" t="s">
        <v>131</v>
      </c>
      <c r="E602" s="21"/>
      <c r="F602" s="22">
        <f>'[1]Базовые концовки'!F27</f>
        <v>6269.69</v>
      </c>
      <c r="G602" s="22"/>
      <c r="H602" s="22"/>
      <c r="J602" s="8"/>
      <c r="N602" s="22"/>
      <c r="R602" s="25"/>
    </row>
    <row r="603" spans="2:18" ht="21" hidden="1">
      <c r="B603" s="20" t="s">
        <v>132</v>
      </c>
      <c r="E603" s="21"/>
      <c r="F603" s="22">
        <f>'[1]Базовые концовки'!F28</f>
        <v>4289.79</v>
      </c>
      <c r="G603" s="22"/>
      <c r="H603" s="22"/>
      <c r="J603" s="8"/>
      <c r="N603" s="22"/>
      <c r="R603" s="25"/>
    </row>
    <row r="604" spans="2:18" ht="10.5" hidden="1">
      <c r="B604" s="20" t="s">
        <v>123</v>
      </c>
      <c r="D604" s="21"/>
      <c r="F604" s="22">
        <f>'[1]Базовые концовки'!F29</f>
        <v>0</v>
      </c>
      <c r="G604" s="22"/>
      <c r="H604" s="22"/>
      <c r="J604" s="8"/>
      <c r="N604" s="22"/>
      <c r="R604" s="25"/>
    </row>
    <row r="605" spans="2:18" ht="10.5" hidden="1">
      <c r="B605" s="20" t="s">
        <v>133</v>
      </c>
      <c r="E605" s="21"/>
      <c r="F605" s="22">
        <f>'[1]Базовые концовки'!F30</f>
        <v>54042.21</v>
      </c>
      <c r="G605" s="22"/>
      <c r="H605" s="22"/>
      <c r="J605" s="8"/>
      <c r="N605" s="22"/>
      <c r="R605" s="25"/>
    </row>
    <row r="606" spans="2:18" ht="10.5" hidden="1">
      <c r="B606" s="20" t="s">
        <v>134</v>
      </c>
      <c r="E606" s="57"/>
      <c r="F606" s="58">
        <f>'[1]Базовые концовки'!F31</f>
        <v>6889.4</v>
      </c>
      <c r="G606" s="58">
        <f>'[1]Базовые концовки'!G31</f>
        <v>565.94</v>
      </c>
      <c r="H606" s="23">
        <f>'[1]Базовые концовки'!H31</f>
        <v>3.27</v>
      </c>
      <c r="I606" s="59"/>
      <c r="J606" s="24">
        <f>'[1]Базовые концовки'!J31</f>
        <v>74.66352</v>
      </c>
      <c r="N606" s="58">
        <f>'[1]Базовые концовки'!L31</f>
        <v>6320.19</v>
      </c>
      <c r="R606" s="54">
        <f>'[1]Базовые концовки'!M31</f>
        <v>0</v>
      </c>
    </row>
    <row r="607" spans="5:18" ht="10.5" hidden="1">
      <c r="E607" s="57"/>
      <c r="F607" s="58"/>
      <c r="G607" s="58"/>
      <c r="H607" s="22">
        <f>'[1]Базовые концовки'!I31</f>
        <v>1.07</v>
      </c>
      <c r="I607" s="59"/>
      <c r="J607" s="8">
        <f>'[1]Базовые концовки'!K31</f>
        <v>0.0874</v>
      </c>
      <c r="N607" s="58"/>
      <c r="R607" s="54"/>
    </row>
    <row r="608" spans="2:18" ht="10.5" hidden="1">
      <c r="B608" s="20" t="s">
        <v>126</v>
      </c>
      <c r="D608" s="21"/>
      <c r="F608" s="22"/>
      <c r="G608" s="22"/>
      <c r="H608" s="22"/>
      <c r="J608" s="8"/>
      <c r="N608" s="22"/>
      <c r="R608" s="25"/>
    </row>
    <row r="609" spans="2:18" ht="10.5" hidden="1">
      <c r="B609" s="20" t="s">
        <v>135</v>
      </c>
      <c r="E609" s="21"/>
      <c r="F609" s="22">
        <f>'[1]Базовые концовки'!F33</f>
        <v>954.72</v>
      </c>
      <c r="G609" s="22"/>
      <c r="H609" s="22"/>
      <c r="J609" s="8"/>
      <c r="N609" s="22"/>
      <c r="R609" s="25"/>
    </row>
    <row r="610" spans="2:18" ht="10.5" hidden="1">
      <c r="B610" s="20" t="s">
        <v>130</v>
      </c>
      <c r="D610" s="21"/>
      <c r="F610" s="22">
        <f>'[1]Базовые концовки'!F34</f>
        <v>0</v>
      </c>
      <c r="G610" s="22"/>
      <c r="H610" s="22"/>
      <c r="J610" s="8"/>
      <c r="N610" s="22"/>
      <c r="R610" s="25"/>
    </row>
    <row r="611" spans="2:18" ht="10.5" hidden="1">
      <c r="B611" s="20" t="s">
        <v>136</v>
      </c>
      <c r="E611" s="21"/>
      <c r="F611" s="22">
        <f>'[1]Базовые концовки'!F35</f>
        <v>481.96</v>
      </c>
      <c r="G611" s="22"/>
      <c r="H611" s="22"/>
      <c r="J611" s="8"/>
      <c r="N611" s="22"/>
      <c r="R611" s="25"/>
    </row>
    <row r="612" spans="2:18" ht="10.5" hidden="1">
      <c r="B612" s="20" t="s">
        <v>137</v>
      </c>
      <c r="E612" s="21"/>
      <c r="F612" s="22">
        <f>'[1]Базовые концовки'!F36</f>
        <v>368.56</v>
      </c>
      <c r="G612" s="22"/>
      <c r="H612" s="22"/>
      <c r="J612" s="8"/>
      <c r="N612" s="22"/>
      <c r="R612" s="25"/>
    </row>
    <row r="613" spans="2:18" ht="21" hidden="1">
      <c r="B613" s="20" t="s">
        <v>138</v>
      </c>
      <c r="E613" s="21"/>
      <c r="F613" s="22">
        <f>'[1]Базовые концовки'!F37</f>
        <v>7739.92</v>
      </c>
      <c r="G613" s="22"/>
      <c r="H613" s="22"/>
      <c r="J613" s="8"/>
      <c r="N613" s="22"/>
      <c r="R613" s="25"/>
    </row>
    <row r="614" spans="2:18" ht="10.5" hidden="1">
      <c r="B614" s="20" t="s">
        <v>139</v>
      </c>
      <c r="D614" s="21"/>
      <c r="F614" s="22">
        <f>'[1]Базовые концовки'!F38</f>
        <v>0</v>
      </c>
      <c r="G614" s="22">
        <f>'[1]Базовые концовки'!G38</f>
        <v>0</v>
      </c>
      <c r="H614" s="22">
        <f>'[1]Базовые концовки'!H38</f>
        <v>0</v>
      </c>
      <c r="J614" s="8">
        <f>'[1]Базовые концовки'!J38</f>
        <v>0</v>
      </c>
      <c r="N614" s="22">
        <f>'[1]Базовые концовки'!L38</f>
        <v>0</v>
      </c>
      <c r="R614" s="25">
        <f>'[1]Базовые концовки'!M38</f>
        <v>0</v>
      </c>
    </row>
    <row r="615" spans="2:18" ht="10.5" hidden="1">
      <c r="B615" s="20" t="s">
        <v>130</v>
      </c>
      <c r="D615" s="21"/>
      <c r="F615" s="22">
        <f>'[1]Базовые концовки'!F39</f>
        <v>0</v>
      </c>
      <c r="G615" s="22"/>
      <c r="H615" s="22"/>
      <c r="J615" s="8"/>
      <c r="N615" s="22"/>
      <c r="R615" s="25"/>
    </row>
    <row r="616" spans="2:18" ht="10.5" hidden="1">
      <c r="B616" s="20" t="s">
        <v>140</v>
      </c>
      <c r="D616" s="21"/>
      <c r="F616" s="22">
        <f>'[1]Базовые концовки'!F40</f>
        <v>0</v>
      </c>
      <c r="G616" s="22"/>
      <c r="H616" s="22"/>
      <c r="J616" s="8"/>
      <c r="N616" s="22"/>
      <c r="R616" s="25"/>
    </row>
    <row r="617" spans="2:18" ht="10.5" hidden="1">
      <c r="B617" s="20" t="s">
        <v>141</v>
      </c>
      <c r="D617" s="21"/>
      <c r="F617" s="22">
        <f>'[1]Базовые концовки'!F41</f>
        <v>0</v>
      </c>
      <c r="G617" s="22"/>
      <c r="H617" s="22"/>
      <c r="J617" s="8"/>
      <c r="N617" s="22"/>
      <c r="R617" s="25"/>
    </row>
    <row r="618" spans="2:18" ht="21" hidden="1">
      <c r="B618" s="20" t="s">
        <v>142</v>
      </c>
      <c r="D618" s="21"/>
      <c r="F618" s="22">
        <f>'[1]Базовые концовки'!F42</f>
        <v>0</v>
      </c>
      <c r="G618" s="22"/>
      <c r="H618" s="22"/>
      <c r="J618" s="8"/>
      <c r="N618" s="22"/>
      <c r="R618" s="25"/>
    </row>
    <row r="619" spans="2:18" ht="10.5" hidden="1">
      <c r="B619" s="20" t="s">
        <v>143</v>
      </c>
      <c r="D619" s="21"/>
      <c r="F619" s="22">
        <f>'[1]Базовые концовки'!F43</f>
        <v>0</v>
      </c>
      <c r="G619" s="22">
        <f>'[1]Базовые концовки'!G43</f>
        <v>0</v>
      </c>
      <c r="H619" s="22">
        <f>'[1]Базовые концовки'!H43</f>
        <v>0</v>
      </c>
      <c r="J619" s="8">
        <f>'[1]Базовые концовки'!J43</f>
        <v>0</v>
      </c>
      <c r="N619" s="22">
        <f>'[1]Базовые концовки'!L43</f>
        <v>0</v>
      </c>
      <c r="R619" s="25">
        <f>'[1]Базовые концовки'!M43</f>
        <v>0</v>
      </c>
    </row>
    <row r="620" spans="2:18" ht="10.5" hidden="1">
      <c r="B620" s="20" t="s">
        <v>126</v>
      </c>
      <c r="D620" s="21"/>
      <c r="F620" s="22"/>
      <c r="G620" s="22"/>
      <c r="H620" s="22"/>
      <c r="J620" s="8"/>
      <c r="N620" s="22"/>
      <c r="R620" s="25"/>
    </row>
    <row r="621" spans="2:18" ht="10.5" hidden="1">
      <c r="B621" s="20" t="s">
        <v>144</v>
      </c>
      <c r="D621" s="21"/>
      <c r="F621" s="22">
        <f>'[1]Базовые концовки'!F45</f>
        <v>0</v>
      </c>
      <c r="G621" s="22"/>
      <c r="H621" s="22"/>
      <c r="J621" s="8"/>
      <c r="N621" s="22"/>
      <c r="R621" s="25"/>
    </row>
    <row r="622" spans="2:18" ht="10.5" hidden="1">
      <c r="B622" s="20" t="s">
        <v>130</v>
      </c>
      <c r="D622" s="21"/>
      <c r="F622" s="22">
        <f>'[1]Базовые концовки'!F46</f>
        <v>0</v>
      </c>
      <c r="G622" s="22"/>
      <c r="H622" s="22"/>
      <c r="J622" s="8"/>
      <c r="N622" s="22"/>
      <c r="R622" s="25"/>
    </row>
    <row r="623" spans="2:18" ht="10.5" hidden="1">
      <c r="B623" s="20" t="s">
        <v>140</v>
      </c>
      <c r="D623" s="21"/>
      <c r="F623" s="22">
        <f>'[1]Базовые концовки'!F47</f>
        <v>0</v>
      </c>
      <c r="G623" s="22"/>
      <c r="H623" s="22"/>
      <c r="J623" s="8"/>
      <c r="N623" s="22"/>
      <c r="R623" s="25"/>
    </row>
    <row r="624" spans="2:18" ht="10.5" hidden="1">
      <c r="B624" s="20" t="s">
        <v>141</v>
      </c>
      <c r="D624" s="21"/>
      <c r="F624" s="22">
        <f>'[1]Базовые концовки'!F48</f>
        <v>0</v>
      </c>
      <c r="G624" s="22"/>
      <c r="H624" s="22"/>
      <c r="J624" s="8"/>
      <c r="N624" s="22"/>
      <c r="R624" s="25"/>
    </row>
    <row r="625" spans="2:18" ht="10.5" hidden="1">
      <c r="B625" s="20" t="s">
        <v>123</v>
      </c>
      <c r="D625" s="21"/>
      <c r="F625" s="22">
        <f>'[1]Базовые концовки'!F49</f>
        <v>0</v>
      </c>
      <c r="G625" s="22"/>
      <c r="H625" s="22"/>
      <c r="J625" s="8"/>
      <c r="N625" s="22"/>
      <c r="R625" s="25"/>
    </row>
    <row r="626" spans="2:18" ht="10.5" hidden="1">
      <c r="B626" s="20" t="s">
        <v>145</v>
      </c>
      <c r="D626" s="21"/>
      <c r="F626" s="22">
        <f>'[1]Базовые концовки'!F50</f>
        <v>0</v>
      </c>
      <c r="G626" s="22"/>
      <c r="H626" s="22"/>
      <c r="J626" s="8"/>
      <c r="N626" s="22"/>
      <c r="R626" s="25"/>
    </row>
    <row r="627" spans="2:18" ht="10.5" hidden="1">
      <c r="B627" s="20" t="s">
        <v>146</v>
      </c>
      <c r="D627" s="21"/>
      <c r="F627" s="22">
        <f>'[1]Базовые концовки'!F51</f>
        <v>0</v>
      </c>
      <c r="G627" s="22">
        <f>'[1]Базовые концовки'!G51</f>
        <v>0</v>
      </c>
      <c r="H627" s="22">
        <f>'[1]Базовые концовки'!H51</f>
        <v>0</v>
      </c>
      <c r="J627" s="8">
        <f>'[1]Базовые концовки'!J51</f>
        <v>0</v>
      </c>
      <c r="N627" s="22">
        <f>'[1]Базовые концовки'!L51</f>
        <v>0</v>
      </c>
      <c r="R627" s="25">
        <f>'[1]Базовые концовки'!M51</f>
        <v>0</v>
      </c>
    </row>
    <row r="628" spans="2:18" ht="10.5" hidden="1">
      <c r="B628" s="20" t="s">
        <v>130</v>
      </c>
      <c r="D628" s="21"/>
      <c r="F628" s="22">
        <f>'[1]Базовые концовки'!F52</f>
        <v>0</v>
      </c>
      <c r="G628" s="22"/>
      <c r="H628" s="22"/>
      <c r="J628" s="8"/>
      <c r="N628" s="22"/>
      <c r="R628" s="25"/>
    </row>
    <row r="629" spans="2:18" ht="10.5" hidden="1">
      <c r="B629" s="20" t="s">
        <v>140</v>
      </c>
      <c r="D629" s="21"/>
      <c r="F629" s="22">
        <f>'[1]Базовые концовки'!F53</f>
        <v>0</v>
      </c>
      <c r="G629" s="22"/>
      <c r="H629" s="22"/>
      <c r="J629" s="8"/>
      <c r="N629" s="22"/>
      <c r="R629" s="25"/>
    </row>
    <row r="630" spans="2:18" ht="10.5" hidden="1">
      <c r="B630" s="20" t="s">
        <v>141</v>
      </c>
      <c r="D630" s="21"/>
      <c r="F630" s="22">
        <f>'[1]Базовые концовки'!F54</f>
        <v>0</v>
      </c>
      <c r="G630" s="22"/>
      <c r="H630" s="22"/>
      <c r="J630" s="8"/>
      <c r="N630" s="22"/>
      <c r="R630" s="25"/>
    </row>
    <row r="631" spans="2:18" ht="10.5" hidden="1">
      <c r="B631" s="20" t="s">
        <v>147</v>
      </c>
      <c r="D631" s="21"/>
      <c r="F631" s="22">
        <f>'[1]Базовые концовки'!F55</f>
        <v>0</v>
      </c>
      <c r="G631" s="22"/>
      <c r="H631" s="22"/>
      <c r="J631" s="8"/>
      <c r="N631" s="22"/>
      <c r="R631" s="25"/>
    </row>
    <row r="632" spans="2:18" ht="10.5" hidden="1">
      <c r="B632" s="20" t="s">
        <v>148</v>
      </c>
      <c r="D632" s="21"/>
      <c r="F632" s="22">
        <f>'[1]Базовые концовки'!F56</f>
        <v>0</v>
      </c>
      <c r="G632" s="22">
        <f>'[1]Базовые концовки'!G56</f>
        <v>0</v>
      </c>
      <c r="H632" s="22">
        <f>'[1]Базовые концовки'!H56</f>
        <v>0</v>
      </c>
      <c r="J632" s="8">
        <f>'[1]Базовые концовки'!J56</f>
        <v>0</v>
      </c>
      <c r="N632" s="22">
        <f>'[1]Базовые концовки'!L56</f>
        <v>0</v>
      </c>
      <c r="R632" s="25">
        <f>'[1]Базовые концовки'!M56</f>
        <v>0</v>
      </c>
    </row>
    <row r="633" spans="2:18" ht="10.5" hidden="1">
      <c r="B633" s="20" t="s">
        <v>130</v>
      </c>
      <c r="D633" s="21"/>
      <c r="F633" s="22">
        <f>'[1]Базовые концовки'!F57</f>
        <v>0</v>
      </c>
      <c r="G633" s="22"/>
      <c r="H633" s="22"/>
      <c r="J633" s="8"/>
      <c r="N633" s="22"/>
      <c r="R633" s="25"/>
    </row>
    <row r="634" spans="2:18" ht="10.5" hidden="1">
      <c r="B634" s="20" t="s">
        <v>140</v>
      </c>
      <c r="D634" s="21"/>
      <c r="F634" s="22">
        <f>'[1]Базовые концовки'!F58</f>
        <v>0</v>
      </c>
      <c r="G634" s="22"/>
      <c r="H634" s="22"/>
      <c r="J634" s="8"/>
      <c r="N634" s="22"/>
      <c r="R634" s="25"/>
    </row>
    <row r="635" spans="2:18" ht="10.5" hidden="1">
      <c r="B635" s="20" t="s">
        <v>141</v>
      </c>
      <c r="D635" s="21"/>
      <c r="F635" s="22">
        <f>'[1]Базовые концовки'!F59</f>
        <v>0</v>
      </c>
      <c r="G635" s="22"/>
      <c r="H635" s="22"/>
      <c r="J635" s="8"/>
      <c r="N635" s="22"/>
      <c r="R635" s="25"/>
    </row>
    <row r="636" spans="2:18" ht="21" hidden="1">
      <c r="B636" s="20" t="s">
        <v>149</v>
      </c>
      <c r="D636" s="21"/>
      <c r="F636" s="22">
        <f>'[1]Базовые концовки'!F60</f>
        <v>0</v>
      </c>
      <c r="G636" s="22"/>
      <c r="H636" s="22"/>
      <c r="J636" s="8"/>
      <c r="N636" s="22"/>
      <c r="R636" s="25"/>
    </row>
    <row r="637" spans="2:18" ht="10.5" hidden="1">
      <c r="B637" s="20" t="s">
        <v>150</v>
      </c>
      <c r="D637" s="21"/>
      <c r="F637" s="22">
        <f>'[1]Базовые концовки'!F61</f>
        <v>0</v>
      </c>
      <c r="G637" s="22">
        <f>'[1]Базовые концовки'!G61</f>
        <v>0</v>
      </c>
      <c r="H637" s="22">
        <f>'[1]Базовые концовки'!H61</f>
        <v>0</v>
      </c>
      <c r="J637" s="8">
        <f>'[1]Базовые концовки'!J61</f>
        <v>0</v>
      </c>
      <c r="N637" s="22">
        <f>'[1]Базовые концовки'!L61</f>
        <v>0</v>
      </c>
      <c r="R637" s="25">
        <f>'[1]Базовые концовки'!M61</f>
        <v>0</v>
      </c>
    </row>
    <row r="638" spans="2:18" ht="10.5" hidden="1">
      <c r="B638" s="20" t="s">
        <v>126</v>
      </c>
      <c r="D638" s="21"/>
      <c r="F638" s="22"/>
      <c r="G638" s="22"/>
      <c r="H638" s="22"/>
      <c r="J638" s="8"/>
      <c r="N638" s="22"/>
      <c r="R638" s="25"/>
    </row>
    <row r="639" spans="2:18" ht="10.5" hidden="1">
      <c r="B639" s="20" t="s">
        <v>151</v>
      </c>
      <c r="D639" s="21"/>
      <c r="F639" s="22">
        <f>'[1]Базовые концовки'!F63</f>
        <v>954.72</v>
      </c>
      <c r="G639" s="22"/>
      <c r="H639" s="22"/>
      <c r="J639" s="8"/>
      <c r="N639" s="22"/>
      <c r="R639" s="25"/>
    </row>
    <row r="640" spans="2:18" ht="10.5" hidden="1">
      <c r="B640" s="20" t="s">
        <v>130</v>
      </c>
      <c r="D640" s="21"/>
      <c r="F640" s="22">
        <f>'[1]Базовые концовки'!F64</f>
        <v>0</v>
      </c>
      <c r="G640" s="22"/>
      <c r="H640" s="22"/>
      <c r="J640" s="8"/>
      <c r="N640" s="22"/>
      <c r="R640" s="25"/>
    </row>
    <row r="641" spans="2:18" ht="10.5" hidden="1">
      <c r="B641" s="20" t="s">
        <v>152</v>
      </c>
      <c r="D641" s="21"/>
      <c r="F641" s="22">
        <f>'[1]Базовые концовки'!F65</f>
        <v>0</v>
      </c>
      <c r="G641" s="22"/>
      <c r="H641" s="22"/>
      <c r="J641" s="8"/>
      <c r="N641" s="22"/>
      <c r="R641" s="25"/>
    </row>
    <row r="642" spans="2:18" ht="10.5" hidden="1">
      <c r="B642" s="20" t="s">
        <v>141</v>
      </c>
      <c r="D642" s="21"/>
      <c r="F642" s="22">
        <f>'[1]Базовые концовки'!F66</f>
        <v>0</v>
      </c>
      <c r="G642" s="22"/>
      <c r="H642" s="22"/>
      <c r="J642" s="8"/>
      <c r="N642" s="22"/>
      <c r="R642" s="25"/>
    </row>
    <row r="643" spans="2:18" ht="10.5" hidden="1">
      <c r="B643" s="20" t="s">
        <v>153</v>
      </c>
      <c r="D643" s="21"/>
      <c r="F643" s="22">
        <f>'[1]Базовые концовки'!F67</f>
        <v>0</v>
      </c>
      <c r="G643" s="22"/>
      <c r="H643" s="22"/>
      <c r="J643" s="8"/>
      <c r="N643" s="22"/>
      <c r="R643" s="25"/>
    </row>
    <row r="644" spans="2:18" ht="10.5" hidden="1">
      <c r="B644" s="20" t="s">
        <v>154</v>
      </c>
      <c r="D644" s="21"/>
      <c r="F644" s="22">
        <f>'[1]Базовые концовки'!F68</f>
        <v>0</v>
      </c>
      <c r="G644" s="22">
        <f>'[1]Базовые концовки'!G68</f>
        <v>0</v>
      </c>
      <c r="H644" s="22">
        <f>'[1]Базовые концовки'!H68</f>
        <v>0</v>
      </c>
      <c r="J644" s="8">
        <f>'[1]Базовые концовки'!J68</f>
        <v>0</v>
      </c>
      <c r="N644" s="22">
        <f>'[1]Базовые концовки'!L68</f>
        <v>0</v>
      </c>
      <c r="R644" s="25">
        <f>'[1]Базовые концовки'!M68</f>
        <v>0</v>
      </c>
    </row>
    <row r="645" spans="2:18" ht="10.5" hidden="1">
      <c r="B645" s="20" t="s">
        <v>152</v>
      </c>
      <c r="D645" s="21"/>
      <c r="F645" s="22">
        <f>'[1]Базовые концовки'!F69</f>
        <v>0</v>
      </c>
      <c r="G645" s="22"/>
      <c r="H645" s="22"/>
      <c r="J645" s="8"/>
      <c r="N645" s="22"/>
      <c r="R645" s="25"/>
    </row>
    <row r="646" spans="2:18" ht="10.5" hidden="1">
      <c r="B646" s="20" t="s">
        <v>141</v>
      </c>
      <c r="D646" s="21"/>
      <c r="F646" s="22">
        <f>'[1]Базовые концовки'!F70</f>
        <v>0</v>
      </c>
      <c r="G646" s="22"/>
      <c r="H646" s="22"/>
      <c r="J646" s="8"/>
      <c r="N646" s="22"/>
      <c r="R646" s="25"/>
    </row>
    <row r="647" spans="2:18" ht="10.5" hidden="1">
      <c r="B647" s="20" t="s">
        <v>155</v>
      </c>
      <c r="D647" s="21"/>
      <c r="F647" s="22">
        <f>'[1]Базовые концовки'!F71</f>
        <v>0</v>
      </c>
      <c r="G647" s="22"/>
      <c r="H647" s="22"/>
      <c r="J647" s="8"/>
      <c r="N647" s="22"/>
      <c r="R647" s="25"/>
    </row>
    <row r="648" spans="2:18" ht="10.5" hidden="1">
      <c r="B648" s="20" t="s">
        <v>156</v>
      </c>
      <c r="D648" s="21"/>
      <c r="F648" s="22">
        <f>'[1]Базовые концовки'!F72</f>
        <v>0</v>
      </c>
      <c r="G648" s="22">
        <f>'[1]Базовые концовки'!G72</f>
        <v>0</v>
      </c>
      <c r="H648" s="22">
        <f>'[1]Базовые концовки'!H72</f>
        <v>0</v>
      </c>
      <c r="J648" s="8">
        <f>'[1]Базовые концовки'!J72</f>
        <v>0</v>
      </c>
      <c r="N648" s="22">
        <f>'[1]Базовые концовки'!L72</f>
        <v>0</v>
      </c>
      <c r="R648" s="25">
        <f>'[1]Базовые концовки'!M72</f>
        <v>0</v>
      </c>
    </row>
    <row r="649" spans="2:18" ht="10.5" hidden="1">
      <c r="B649" s="20" t="s">
        <v>130</v>
      </c>
      <c r="D649" s="21"/>
      <c r="F649" s="22">
        <f>'[1]Базовые концовки'!F73</f>
        <v>0</v>
      </c>
      <c r="G649" s="22"/>
      <c r="H649" s="22"/>
      <c r="J649" s="8"/>
      <c r="N649" s="22"/>
      <c r="R649" s="25"/>
    </row>
    <row r="650" spans="2:18" ht="10.5" hidden="1">
      <c r="B650" s="20" t="s">
        <v>152</v>
      </c>
      <c r="D650" s="21"/>
      <c r="F650" s="22">
        <f>'[1]Базовые концовки'!F74</f>
        <v>0</v>
      </c>
      <c r="G650" s="22"/>
      <c r="H650" s="22"/>
      <c r="J650" s="8"/>
      <c r="N650" s="22"/>
      <c r="R650" s="25"/>
    </row>
    <row r="651" spans="2:18" ht="10.5" hidden="1">
      <c r="B651" s="20" t="s">
        <v>141</v>
      </c>
      <c r="D651" s="21"/>
      <c r="F651" s="22">
        <f>'[1]Базовые концовки'!F75</f>
        <v>0</v>
      </c>
      <c r="G651" s="22"/>
      <c r="H651" s="22"/>
      <c r="J651" s="8"/>
      <c r="N651" s="22"/>
      <c r="R651" s="25"/>
    </row>
    <row r="652" spans="2:18" ht="21" hidden="1">
      <c r="B652" s="20" t="s">
        <v>157</v>
      </c>
      <c r="D652" s="21"/>
      <c r="F652" s="22">
        <f>'[1]Базовые концовки'!F76</f>
        <v>0</v>
      </c>
      <c r="G652" s="22"/>
      <c r="H652" s="22"/>
      <c r="J652" s="8"/>
      <c r="N652" s="22"/>
      <c r="R652" s="25"/>
    </row>
    <row r="653" spans="2:18" ht="21" hidden="1">
      <c r="B653" s="20" t="s">
        <v>158</v>
      </c>
      <c r="D653" s="21"/>
      <c r="F653" s="22">
        <f>'[1]Базовые концовки'!F77</f>
        <v>0</v>
      </c>
      <c r="G653" s="22">
        <f>'[1]Базовые концовки'!G77</f>
        <v>0</v>
      </c>
      <c r="H653" s="22">
        <f>'[1]Базовые концовки'!H77</f>
        <v>0</v>
      </c>
      <c r="J653" s="8">
        <f>'[1]Базовые концовки'!J77</f>
        <v>0</v>
      </c>
      <c r="N653" s="22">
        <f>'[1]Базовые концовки'!L77</f>
        <v>0</v>
      </c>
      <c r="R653" s="25">
        <f>'[1]Базовые концовки'!M77</f>
        <v>0</v>
      </c>
    </row>
    <row r="654" spans="2:18" ht="10.5" hidden="1">
      <c r="B654" s="20" t="s">
        <v>130</v>
      </c>
      <c r="D654" s="21"/>
      <c r="F654" s="22">
        <f>'[1]Базовые концовки'!F78</f>
        <v>0</v>
      </c>
      <c r="G654" s="22"/>
      <c r="H654" s="22"/>
      <c r="J654" s="8"/>
      <c r="N654" s="22"/>
      <c r="R654" s="25"/>
    </row>
    <row r="655" spans="2:18" ht="10.5" hidden="1">
      <c r="B655" s="20" t="s">
        <v>159</v>
      </c>
      <c r="E655" s="21"/>
      <c r="F655" s="22">
        <f>'[1]Базовые концовки'!F79</f>
        <v>61782.13</v>
      </c>
      <c r="G655" s="22">
        <f>'[1]Базовые концовки'!G79</f>
        <v>0</v>
      </c>
      <c r="H655" s="22">
        <f>'[1]Базовые концовки'!H79</f>
        <v>0</v>
      </c>
      <c r="J655" s="8">
        <f>'[1]Базовые концовки'!J79</f>
        <v>0</v>
      </c>
      <c r="N655" s="22">
        <f>'[1]Базовые концовки'!L79</f>
        <v>0</v>
      </c>
      <c r="R655" s="25">
        <f>'[1]Базовые концовки'!M79</f>
        <v>0</v>
      </c>
    </row>
    <row r="656" spans="2:18" ht="21" hidden="1">
      <c r="B656" s="20" t="s">
        <v>160</v>
      </c>
      <c r="D656" s="21"/>
      <c r="F656" s="22">
        <f>'[1]Базовые концовки'!F80</f>
        <v>0</v>
      </c>
      <c r="G656" s="22"/>
      <c r="H656" s="22"/>
      <c r="J656" s="8"/>
      <c r="N656" s="22"/>
      <c r="R656" s="25"/>
    </row>
    <row r="657" spans="2:18" ht="10.5" hidden="1">
      <c r="B657" s="20" t="s">
        <v>161</v>
      </c>
      <c r="E657" s="21"/>
      <c r="F657" s="22">
        <f>'[1]Базовые концовки'!F81</f>
        <v>6751.65</v>
      </c>
      <c r="G657" s="22"/>
      <c r="H657" s="22"/>
      <c r="J657" s="8"/>
      <c r="N657" s="22"/>
      <c r="R657" s="25"/>
    </row>
    <row r="658" spans="2:18" ht="10.5" hidden="1">
      <c r="B658" s="20" t="s">
        <v>162</v>
      </c>
      <c r="E658" s="21"/>
      <c r="F658" s="22">
        <f>'[1]Базовые концовки'!F82</f>
        <v>4658.35</v>
      </c>
      <c r="G658" s="22"/>
      <c r="H658" s="22"/>
      <c r="J658" s="8"/>
      <c r="N658" s="22"/>
      <c r="R658" s="25"/>
    </row>
    <row r="659" spans="2:18" ht="10.5" hidden="1">
      <c r="B659" s="20" t="s">
        <v>163</v>
      </c>
      <c r="D659" s="21"/>
      <c r="F659" s="22">
        <f>'[1]Базовые концовки'!F83</f>
        <v>0</v>
      </c>
      <c r="G659" s="22"/>
      <c r="H659" s="22"/>
      <c r="J659" s="8"/>
      <c r="N659" s="22"/>
      <c r="R659" s="25">
        <f>'[1]Базовые концовки'!M83</f>
        <v>0</v>
      </c>
    </row>
    <row r="660" spans="2:18" ht="10.5" hidden="1">
      <c r="B660" s="20" t="s">
        <v>164</v>
      </c>
      <c r="E660" s="21"/>
      <c r="F660" s="22">
        <f>'[1]Базовые концовки'!F84</f>
        <v>6270.74</v>
      </c>
      <c r="G660" s="22"/>
      <c r="H660" s="22"/>
      <c r="J660" s="8"/>
      <c r="N660" s="22"/>
      <c r="R660" s="25"/>
    </row>
    <row r="661" spans="2:18" ht="10.5" hidden="1">
      <c r="B661" s="20" t="s">
        <v>165</v>
      </c>
      <c r="E661" s="21"/>
      <c r="F661" s="22">
        <f>'[1]Базовые концовки'!F85</f>
        <v>895.95</v>
      </c>
      <c r="G661" s="22"/>
      <c r="H661" s="22"/>
      <c r="J661" s="8"/>
      <c r="N661" s="22"/>
      <c r="R661" s="25"/>
    </row>
    <row r="662" spans="2:18" ht="10.5" hidden="1">
      <c r="B662" s="20" t="s">
        <v>166</v>
      </c>
      <c r="E662" s="21"/>
      <c r="F662" s="22">
        <f>'[1]Базовые концовки'!F86</f>
        <v>7166.69</v>
      </c>
      <c r="G662" s="22"/>
      <c r="H662" s="22"/>
      <c r="J662" s="8"/>
      <c r="N662" s="22"/>
      <c r="R662" s="25"/>
    </row>
    <row r="663" spans="2:18" ht="10.5" hidden="1">
      <c r="B663" s="20" t="s">
        <v>167</v>
      </c>
      <c r="E663" s="21"/>
      <c r="F663" s="22">
        <f>'[1]Базовые концовки'!F87</f>
        <v>6143.21</v>
      </c>
      <c r="G663" s="22"/>
      <c r="H663" s="22"/>
      <c r="J663" s="8"/>
      <c r="N663" s="22"/>
      <c r="R663" s="25"/>
    </row>
    <row r="664" spans="2:18" ht="10.5" hidden="1">
      <c r="B664" s="20" t="s">
        <v>168</v>
      </c>
      <c r="E664" s="21"/>
      <c r="F664" s="22">
        <f>'[1]Базовые концовки'!F88</f>
        <v>37958.18</v>
      </c>
      <c r="G664" s="22"/>
      <c r="H664" s="22"/>
      <c r="J664" s="8"/>
      <c r="N664" s="22"/>
      <c r="R664" s="25"/>
    </row>
    <row r="665" spans="2:18" ht="10.5" hidden="1">
      <c r="B665" s="20" t="s">
        <v>169</v>
      </c>
      <c r="E665" s="21">
        <v>7.4</v>
      </c>
      <c r="F665" s="22">
        <f>'[1]Базовые концовки'!F89</f>
        <v>46403.48</v>
      </c>
      <c r="G665" s="22"/>
      <c r="H665" s="22"/>
      <c r="J665" s="8"/>
      <c r="N665" s="22"/>
      <c r="R665" s="25"/>
    </row>
    <row r="666" spans="2:18" ht="10.5" hidden="1">
      <c r="B666" s="20" t="s">
        <v>170</v>
      </c>
      <c r="E666" s="21">
        <v>5.4</v>
      </c>
      <c r="F666" s="22">
        <f>'[1]Базовые концовки'!F90</f>
        <v>4838.13</v>
      </c>
      <c r="G666" s="22"/>
      <c r="H666" s="22"/>
      <c r="J666" s="8"/>
      <c r="N666" s="22"/>
      <c r="R666" s="25"/>
    </row>
    <row r="667" spans="2:18" ht="10.5" hidden="1">
      <c r="B667" s="20" t="s">
        <v>171</v>
      </c>
      <c r="E667" s="21"/>
      <c r="F667" s="22">
        <f>'[1]Базовые концовки'!F91</f>
        <v>51241.61</v>
      </c>
      <c r="G667" s="22"/>
      <c r="H667" s="22"/>
      <c r="J667" s="8"/>
      <c r="N667" s="22"/>
      <c r="R667" s="25"/>
    </row>
    <row r="668" spans="2:18" ht="10.5" hidden="1">
      <c r="B668" s="20" t="s">
        <v>172</v>
      </c>
      <c r="E668" s="21"/>
      <c r="F668" s="22">
        <f>'[1]Базовые концовки'!F92</f>
        <v>7.15</v>
      </c>
      <c r="G668" s="22"/>
      <c r="H668" s="22"/>
      <c r="J668" s="8"/>
      <c r="N668" s="22"/>
      <c r="R668" s="25"/>
    </row>
    <row r="669" spans="2:18" ht="10.5" hidden="1">
      <c r="B669" s="20" t="s">
        <v>173</v>
      </c>
      <c r="E669" s="21">
        <v>4.49</v>
      </c>
      <c r="F669" s="22">
        <f>'[1]Базовые концовки'!F93</f>
        <v>27583.01</v>
      </c>
      <c r="G669" s="22"/>
      <c r="H669" s="22"/>
      <c r="J669" s="8"/>
      <c r="N669" s="22"/>
      <c r="R669" s="25"/>
    </row>
    <row r="670" spans="2:18" ht="10.5" hidden="1">
      <c r="B670" s="20" t="s">
        <v>174</v>
      </c>
      <c r="E670" s="21">
        <v>4.28</v>
      </c>
      <c r="F670" s="22">
        <f>'[1]Базовые концовки'!F94</f>
        <v>162461.01</v>
      </c>
      <c r="G670" s="22"/>
      <c r="H670" s="22"/>
      <c r="J670" s="8"/>
      <c r="N670" s="22"/>
      <c r="R670" s="25"/>
    </row>
    <row r="671" spans="2:18" ht="10.5" hidden="1">
      <c r="B671" s="20" t="s">
        <v>175</v>
      </c>
      <c r="E671" s="21"/>
      <c r="F671" s="22">
        <f>'[1]Базовые концовки'!F95</f>
        <v>48274.3</v>
      </c>
      <c r="G671" s="22"/>
      <c r="H671" s="22"/>
      <c r="J671" s="8"/>
      <c r="N671" s="22"/>
      <c r="R671" s="25"/>
    </row>
    <row r="672" spans="2:18" ht="10.5" hidden="1">
      <c r="B672" s="20" t="s">
        <v>176</v>
      </c>
      <c r="E672" s="21"/>
      <c r="F672" s="22">
        <f>'[1]Базовые концовки'!F96</f>
        <v>33307.2</v>
      </c>
      <c r="G672" s="22"/>
      <c r="H672" s="22"/>
      <c r="J672" s="8"/>
      <c r="N672" s="22"/>
      <c r="R672" s="25"/>
    </row>
    <row r="673" spans="2:18" ht="10.5" hidden="1">
      <c r="B673" s="20" t="s">
        <v>177</v>
      </c>
      <c r="E673" s="21">
        <v>0.85</v>
      </c>
      <c r="F673" s="22">
        <f>'[1]Базовые концовки'!F97</f>
        <v>41033.16</v>
      </c>
      <c r="G673" s="22"/>
      <c r="H673" s="22"/>
      <c r="J673" s="8"/>
      <c r="N673" s="22"/>
      <c r="R673" s="25"/>
    </row>
    <row r="674" spans="2:18" ht="10.5" hidden="1">
      <c r="B674" s="20" t="s">
        <v>178</v>
      </c>
      <c r="E674" s="21">
        <v>0.8</v>
      </c>
      <c r="F674" s="22">
        <f>'[1]Базовые концовки'!F98</f>
        <v>26645.76</v>
      </c>
      <c r="G674" s="22"/>
      <c r="H674" s="22"/>
      <c r="J674" s="8"/>
      <c r="N674" s="22"/>
      <c r="R674" s="25"/>
    </row>
    <row r="675" spans="2:18" ht="10.5" hidden="1">
      <c r="B675" s="20" t="s">
        <v>179</v>
      </c>
      <c r="E675" s="21"/>
      <c r="F675" s="22">
        <f>'[1]Базовые концовки'!F99</f>
        <v>304126.42</v>
      </c>
      <c r="G675" s="22"/>
      <c r="H675" s="22"/>
      <c r="J675" s="8"/>
      <c r="N675" s="22"/>
      <c r="R675" s="25"/>
    </row>
    <row r="676" spans="2:18" ht="10.5" hidden="1">
      <c r="B676" s="20" t="s">
        <v>180</v>
      </c>
      <c r="E676" s="21">
        <v>2.14</v>
      </c>
      <c r="F676" s="22">
        <f>'[1]Базовые концовки'!F100</f>
        <v>6508.31</v>
      </c>
      <c r="G676" s="22"/>
      <c r="H676" s="22"/>
      <c r="J676" s="8"/>
      <c r="N676" s="22"/>
      <c r="R676" s="25"/>
    </row>
    <row r="677" spans="2:18" ht="10.5" hidden="1">
      <c r="B677" s="20" t="s">
        <v>181</v>
      </c>
      <c r="E677" s="21"/>
      <c r="F677" s="22">
        <f>'[1]Базовые концовки'!F101</f>
        <v>310634.73</v>
      </c>
      <c r="G677" s="22"/>
      <c r="H677" s="22"/>
      <c r="J677" s="8"/>
      <c r="N677" s="22"/>
      <c r="R677" s="25"/>
    </row>
    <row r="678" spans="2:18" ht="10.5" hidden="1">
      <c r="B678" s="20" t="s">
        <v>182</v>
      </c>
      <c r="E678" s="21">
        <v>2</v>
      </c>
      <c r="F678" s="22">
        <f>'[1]Базовые концовки'!F102</f>
        <v>6212.69</v>
      </c>
      <c r="G678" s="22"/>
      <c r="H678" s="22"/>
      <c r="J678" s="8"/>
      <c r="N678" s="22"/>
      <c r="R678" s="25"/>
    </row>
    <row r="679" spans="2:18" ht="10.5" hidden="1">
      <c r="B679" s="20" t="s">
        <v>183</v>
      </c>
      <c r="E679" s="21"/>
      <c r="F679" s="22">
        <f>'[1]Базовые концовки'!F103</f>
        <v>316847.42</v>
      </c>
      <c r="G679" s="22"/>
      <c r="H679" s="22"/>
      <c r="J679" s="8"/>
      <c r="N679" s="22"/>
      <c r="R679" s="25"/>
    </row>
    <row r="680" spans="2:18" ht="10.5" hidden="1">
      <c r="B680" s="20" t="s">
        <v>184</v>
      </c>
      <c r="E680" s="21">
        <v>18</v>
      </c>
      <c r="F680" s="22">
        <f>'[1]Базовые концовки'!F104</f>
        <v>57032.54</v>
      </c>
      <c r="G680" s="22"/>
      <c r="H680" s="22"/>
      <c r="J680" s="8"/>
      <c r="N680" s="22"/>
      <c r="R680" s="25"/>
    </row>
    <row r="681" spans="2:18" ht="10.5" hidden="1">
      <c r="B681" s="20" t="s">
        <v>185</v>
      </c>
      <c r="E681" s="21"/>
      <c r="F681" s="22">
        <f>'[1]Базовые концовки'!F105</f>
        <v>373879.96</v>
      </c>
      <c r="G681" s="22"/>
      <c r="H681" s="22"/>
      <c r="J681" s="8"/>
      <c r="N681" s="22"/>
      <c r="R681" s="25"/>
    </row>
    <row r="682" spans="2:18" ht="10.5" hidden="1">
      <c r="B682" s="20" t="s">
        <v>165</v>
      </c>
      <c r="E682" s="21"/>
      <c r="F682" s="22">
        <f>'[1]Базовые концовки'!F106</f>
        <v>895.95</v>
      </c>
      <c r="G682" s="22"/>
      <c r="H682" s="22"/>
      <c r="J682" s="8"/>
      <c r="N682" s="22"/>
      <c r="R682" s="25"/>
    </row>
    <row r="683" spans="2:18" ht="10.5" hidden="1">
      <c r="B683" s="20" t="s">
        <v>166</v>
      </c>
      <c r="E683" s="21"/>
      <c r="F683" s="22">
        <f>'[1]Базовые концовки'!F107</f>
        <v>7166.69</v>
      </c>
      <c r="G683" s="22"/>
      <c r="H683" s="22"/>
      <c r="J683" s="8"/>
      <c r="N683" s="22"/>
      <c r="R683" s="25"/>
    </row>
    <row r="684" spans="2:18" ht="10.5" hidden="1">
      <c r="B684" s="20" t="s">
        <v>186</v>
      </c>
      <c r="E684" s="21"/>
      <c r="F684" s="22"/>
      <c r="G684" s="22"/>
      <c r="H684" s="22"/>
      <c r="J684" s="8">
        <f>'[1]Базовые концовки'!J108</f>
        <v>852.305595</v>
      </c>
      <c r="N684" s="22"/>
      <c r="R684" s="25"/>
    </row>
    <row r="685" spans="2:18" ht="10.5" hidden="1">
      <c r="B685" s="20" t="s">
        <v>187</v>
      </c>
      <c r="E685" s="21"/>
      <c r="F685" s="22"/>
      <c r="G685" s="22"/>
      <c r="H685" s="22"/>
      <c r="J685" s="8">
        <f>'[1]Базовые концовки'!J109</f>
        <v>74.5454725</v>
      </c>
      <c r="N685" s="22"/>
      <c r="R685" s="25"/>
    </row>
    <row r="686" spans="2:18" ht="10.5" hidden="1">
      <c r="B686" s="20" t="s">
        <v>188</v>
      </c>
      <c r="E686" s="21"/>
      <c r="F686" s="22"/>
      <c r="G686" s="22"/>
      <c r="H686" s="22"/>
      <c r="J686" s="8">
        <f>'[1]Базовые концовки'!J110</f>
        <v>926.8510675</v>
      </c>
      <c r="N686" s="22"/>
      <c r="R686" s="25"/>
    </row>
    <row r="688" spans="2:10" ht="10.5">
      <c r="B688" s="63" t="s">
        <v>189</v>
      </c>
      <c r="C688" s="63"/>
      <c r="D688" s="63"/>
      <c r="E688" s="63"/>
      <c r="F688" s="63"/>
      <c r="G688" s="63"/>
      <c r="H688" s="63"/>
      <c r="I688" s="63"/>
      <c r="J688" s="63"/>
    </row>
    <row r="689" spans="2:10" ht="10.5">
      <c r="B689" s="63"/>
      <c r="C689" s="63"/>
      <c r="D689" s="63"/>
      <c r="E689" s="63"/>
      <c r="F689" s="63"/>
      <c r="G689" s="63"/>
      <c r="H689" s="63"/>
      <c r="I689" s="63"/>
      <c r="J689" s="63"/>
    </row>
    <row r="690" spans="1:14" ht="10.5">
      <c r="A690" s="61" t="s">
        <v>190</v>
      </c>
      <c r="B690" s="62" t="s">
        <v>191</v>
      </c>
      <c r="C690" s="59">
        <v>0.009</v>
      </c>
      <c r="D690" s="12">
        <f>'[1]Базовые цены за единицу'!B42</f>
        <v>1342.42</v>
      </c>
      <c r="E690" s="12">
        <f>'[1]Базовые цены за единицу'!D42</f>
        <v>0</v>
      </c>
      <c r="F690" s="56">
        <f>'[1]Базовые цены с учетом расхода'!B42</f>
        <v>12.08</v>
      </c>
      <c r="G690" s="56">
        <f>'[1]Базовые цены с учетом расхода'!C42</f>
        <v>12.08</v>
      </c>
      <c r="H690" s="12">
        <f>'[1]Базовые цены с учетом расхода'!D42</f>
        <v>0</v>
      </c>
      <c r="I690" s="14">
        <v>177.1</v>
      </c>
      <c r="J690" s="14">
        <f>'[1]Базовые цены с учетом расхода'!I42</f>
        <v>1.5939</v>
      </c>
      <c r="K690" s="2" t="s">
        <v>34</v>
      </c>
      <c r="L690" s="2" t="s">
        <v>35</v>
      </c>
      <c r="N690" s="56">
        <f>'[1]Базовые цены с учетом расхода'!F42</f>
        <v>0</v>
      </c>
    </row>
    <row r="691" spans="1:14" ht="43.5" customHeight="1">
      <c r="A691" s="59"/>
      <c r="B691" s="62"/>
      <c r="C691" s="59"/>
      <c r="D691" s="13">
        <f>'[1]Базовые цены за единицу'!C42</f>
        <v>1342.42</v>
      </c>
      <c r="E691" s="13">
        <f>'[1]Базовые цены за единицу'!E42</f>
        <v>0</v>
      </c>
      <c r="F691" s="56"/>
      <c r="G691" s="56"/>
      <c r="H691" s="13">
        <f>'[1]Базовые цены с учетом расхода'!E42</f>
        <v>0</v>
      </c>
      <c r="J691" s="2">
        <f>'[1]Базовые цены с учетом расхода'!K42</f>
        <v>0</v>
      </c>
      <c r="K691" s="2" t="s">
        <v>36</v>
      </c>
      <c r="L691" s="2" t="s">
        <v>37</v>
      </c>
      <c r="N691" s="56"/>
    </row>
    <row r="692" ht="10.5">
      <c r="B692" s="18" t="s">
        <v>192</v>
      </c>
    </row>
    <row r="693" spans="2:6" ht="10.5" hidden="1">
      <c r="B693" s="15" t="s">
        <v>38</v>
      </c>
      <c r="F693" s="2">
        <v>12.08</v>
      </c>
    </row>
    <row r="694" ht="10.5" hidden="1">
      <c r="B694" s="15" t="s">
        <v>39</v>
      </c>
    </row>
    <row r="695" ht="10.5" hidden="1">
      <c r="B695" s="15" t="s">
        <v>40</v>
      </c>
    </row>
    <row r="696" ht="10.5" hidden="1">
      <c r="B696" s="15" t="s">
        <v>41</v>
      </c>
    </row>
    <row r="697" ht="21" hidden="1">
      <c r="B697" s="15" t="s">
        <v>42</v>
      </c>
    </row>
    <row r="698" spans="2:11" ht="21" hidden="1">
      <c r="B698" s="15" t="s">
        <v>43</v>
      </c>
      <c r="C698" s="16"/>
      <c r="K698" s="2" t="s">
        <v>44</v>
      </c>
    </row>
    <row r="699" ht="10.5" hidden="1">
      <c r="B699" s="15" t="s">
        <v>45</v>
      </c>
    </row>
    <row r="700" ht="21" hidden="1">
      <c r="B700" s="15" t="s">
        <v>46</v>
      </c>
    </row>
    <row r="701" ht="10.5" hidden="1">
      <c r="B701" s="15" t="s">
        <v>47</v>
      </c>
    </row>
    <row r="702" spans="2:12" ht="10.5" hidden="1">
      <c r="B702" s="15" t="s">
        <v>48</v>
      </c>
      <c r="C702" s="1">
        <v>72</v>
      </c>
      <c r="F702" s="13">
        <f>IF('[1]Базовые цены с учетом расхода'!N42&gt;0,'[1]Базовые цены с учетом расхода'!N42,IF('[1]Базовые цены с учетом расхода'!N42&lt;0,'[1]Базовые цены с учетом расхода'!N42,""))</f>
        <v>8.7</v>
      </c>
      <c r="L702" s="5" t="s">
        <v>49</v>
      </c>
    </row>
    <row r="703" spans="2:12" ht="10.5" hidden="1">
      <c r="B703" s="15" t="s">
        <v>50</v>
      </c>
      <c r="C703" s="1">
        <v>72</v>
      </c>
      <c r="F703" s="13">
        <f>IF('[1]Базовые цены с учетом расхода'!P42&gt;0,'[1]Базовые цены с учетом расхода'!P42,IF('[1]Базовые цены с учетом расхода'!P42&lt;0,'[1]Базовые цены с учетом расхода'!P42,""))</f>
        <v>8.7</v>
      </c>
      <c r="L703" s="5" t="s">
        <v>51</v>
      </c>
    </row>
    <row r="704" spans="2:12" ht="10.5" hidden="1">
      <c r="B704" s="15" t="s">
        <v>52</v>
      </c>
      <c r="F704" s="13">
        <f>IF('[1]Базовые цены с учетом расхода'!Q42&gt;0,'[1]Базовые цены с учетом расхода'!Q42,IF('[1]Базовые цены с учетом расхода'!Q42&lt;0,'[1]Базовые цены с учетом расхода'!Q42,""))</f>
      </c>
      <c r="L704" s="5" t="s">
        <v>53</v>
      </c>
    </row>
    <row r="705" spans="2:12" ht="10.5" hidden="1">
      <c r="B705" s="15" t="s">
        <v>54</v>
      </c>
      <c r="C705" s="1">
        <v>38.25</v>
      </c>
      <c r="F705" s="13">
        <f>IF('[1]Базовые цены с учетом расхода'!O42&gt;0,'[1]Базовые цены с учетом расхода'!O42,IF('[1]Базовые цены с учетом расхода'!O42&lt;0,'[1]Базовые цены с учетом расхода'!O42,""))</f>
        <v>4.62</v>
      </c>
      <c r="L705" s="5" t="s">
        <v>55</v>
      </c>
    </row>
    <row r="706" spans="2:12" ht="10.5" hidden="1">
      <c r="B706" s="15" t="s">
        <v>56</v>
      </c>
      <c r="C706" s="1">
        <v>38.25</v>
      </c>
      <c r="F706" s="13">
        <f>IF('[1]Базовые цены с учетом расхода'!R42&gt;0,'[1]Базовые цены с учетом расхода'!R42,IF('[1]Базовые цены с учетом расхода'!R42&lt;0,'[1]Базовые цены с учетом расхода'!R42,""))</f>
        <v>4.62</v>
      </c>
      <c r="L706" s="5" t="s">
        <v>57</v>
      </c>
    </row>
    <row r="707" spans="2:12" ht="10.5" hidden="1">
      <c r="B707" s="15" t="s">
        <v>58</v>
      </c>
      <c r="F707" s="13">
        <f>IF('[1]Базовые цены с учетом расхода'!S42&gt;0,'[1]Базовые цены с учетом расхода'!S42,IF('[1]Базовые цены с учетом расхода'!S42&lt;0,'[1]Базовые цены с учетом расхода'!S42,""))</f>
      </c>
      <c r="L707" s="5" t="s">
        <v>59</v>
      </c>
    </row>
    <row r="708" spans="1:10" ht="10.5">
      <c r="A708" s="17"/>
      <c r="B708" s="17"/>
      <c r="C708" s="17"/>
      <c r="D708" s="17"/>
      <c r="E708" s="17"/>
      <c r="F708" s="17"/>
      <c r="G708" s="17"/>
      <c r="H708" s="17"/>
      <c r="I708" s="17"/>
      <c r="J708" s="17"/>
    </row>
    <row r="709" spans="1:14" ht="10.5">
      <c r="A709" s="61" t="s">
        <v>193</v>
      </c>
      <c r="B709" s="62" t="s">
        <v>194</v>
      </c>
      <c r="C709" s="59">
        <v>0.009</v>
      </c>
      <c r="D709" s="12">
        <f>'[1]Базовые цены за единицу'!B43</f>
        <v>741.95</v>
      </c>
      <c r="E709" s="12">
        <f>'[1]Базовые цены за единицу'!D43</f>
        <v>0</v>
      </c>
      <c r="F709" s="56">
        <f>'[1]Базовые цены с учетом расхода'!B43</f>
        <v>6.68</v>
      </c>
      <c r="G709" s="56">
        <f>'[1]Базовые цены с учетом расхода'!C43</f>
        <v>6.68</v>
      </c>
      <c r="H709" s="12">
        <f>'[1]Базовые цены с учетом расхода'!D43</f>
        <v>0</v>
      </c>
      <c r="I709" s="14">
        <v>101.775</v>
      </c>
      <c r="J709" s="14">
        <f>'[1]Базовые цены с учетом расхода'!I43</f>
        <v>0.915975</v>
      </c>
      <c r="K709" s="2" t="s">
        <v>34</v>
      </c>
      <c r="L709" s="2" t="s">
        <v>35</v>
      </c>
      <c r="N709" s="56">
        <f>'[1]Базовые цены с учетом расхода'!F43</f>
        <v>0</v>
      </c>
    </row>
    <row r="710" spans="1:14" ht="33" customHeight="1">
      <c r="A710" s="59"/>
      <c r="B710" s="62"/>
      <c r="C710" s="59"/>
      <c r="D710" s="13">
        <f>'[1]Базовые цены за единицу'!C43</f>
        <v>741.95</v>
      </c>
      <c r="E710" s="13">
        <f>'[1]Базовые цены за единицу'!E43</f>
        <v>0</v>
      </c>
      <c r="F710" s="56"/>
      <c r="G710" s="56"/>
      <c r="H710" s="13">
        <f>'[1]Базовые цены с учетом расхода'!E43</f>
        <v>0</v>
      </c>
      <c r="J710" s="2">
        <f>'[1]Базовые цены с учетом расхода'!K43</f>
        <v>0</v>
      </c>
      <c r="K710" s="2" t="s">
        <v>36</v>
      </c>
      <c r="L710" s="2" t="s">
        <v>37</v>
      </c>
      <c r="N710" s="56"/>
    </row>
    <row r="711" ht="10.5">
      <c r="B711" s="18" t="s">
        <v>192</v>
      </c>
    </row>
    <row r="712" spans="2:6" ht="10.5" hidden="1">
      <c r="B712" s="15" t="s">
        <v>38</v>
      </c>
      <c r="F712" s="2">
        <v>6.68</v>
      </c>
    </row>
    <row r="713" ht="10.5" hidden="1">
      <c r="B713" s="15" t="s">
        <v>39</v>
      </c>
    </row>
    <row r="714" ht="10.5" hidden="1">
      <c r="B714" s="15" t="s">
        <v>40</v>
      </c>
    </row>
    <row r="715" ht="10.5" hidden="1">
      <c r="B715" s="15" t="s">
        <v>41</v>
      </c>
    </row>
    <row r="716" ht="21" hidden="1">
      <c r="B716" s="15" t="s">
        <v>42</v>
      </c>
    </row>
    <row r="717" spans="2:11" ht="21" hidden="1">
      <c r="B717" s="15" t="s">
        <v>43</v>
      </c>
      <c r="C717" s="16"/>
      <c r="K717" s="2" t="s">
        <v>44</v>
      </c>
    </row>
    <row r="718" ht="10.5" hidden="1">
      <c r="B718" s="15" t="s">
        <v>45</v>
      </c>
    </row>
    <row r="719" ht="21" hidden="1">
      <c r="B719" s="15" t="s">
        <v>46</v>
      </c>
    </row>
    <row r="720" ht="10.5" hidden="1">
      <c r="B720" s="15" t="s">
        <v>47</v>
      </c>
    </row>
    <row r="721" spans="2:12" ht="10.5" hidden="1">
      <c r="B721" s="15" t="s">
        <v>48</v>
      </c>
      <c r="C721" s="1">
        <v>72</v>
      </c>
      <c r="F721" s="13">
        <f>IF('[1]Базовые цены с учетом расхода'!N43&gt;0,'[1]Базовые цены с учетом расхода'!N43,IF('[1]Базовые цены с учетом расхода'!N43&lt;0,'[1]Базовые цены с учетом расхода'!N43,""))</f>
        <v>4.81</v>
      </c>
      <c r="L721" s="5" t="s">
        <v>49</v>
      </c>
    </row>
    <row r="722" spans="2:12" ht="10.5" hidden="1">
      <c r="B722" s="15" t="s">
        <v>50</v>
      </c>
      <c r="C722" s="1">
        <v>72</v>
      </c>
      <c r="F722" s="13">
        <f>IF('[1]Базовые цены с учетом расхода'!P43&gt;0,'[1]Базовые цены с учетом расхода'!P43,IF('[1]Базовые цены с учетом расхода'!P43&lt;0,'[1]Базовые цены с учетом расхода'!P43,""))</f>
        <v>4.81</v>
      </c>
      <c r="L722" s="5" t="s">
        <v>51</v>
      </c>
    </row>
    <row r="723" spans="2:12" ht="10.5" hidden="1">
      <c r="B723" s="15" t="s">
        <v>52</v>
      </c>
      <c r="F723" s="13">
        <f>IF('[1]Базовые цены с учетом расхода'!Q43&gt;0,'[1]Базовые цены с учетом расхода'!Q43,IF('[1]Базовые цены с учетом расхода'!Q43&lt;0,'[1]Базовые цены с учетом расхода'!Q43,""))</f>
      </c>
      <c r="L723" s="5" t="s">
        <v>53</v>
      </c>
    </row>
    <row r="724" spans="2:12" ht="10.5" hidden="1">
      <c r="B724" s="15" t="s">
        <v>54</v>
      </c>
      <c r="C724" s="1">
        <v>38.25</v>
      </c>
      <c r="F724" s="13">
        <f>IF('[1]Базовые цены с учетом расхода'!O43&gt;0,'[1]Базовые цены с учетом расхода'!O43,IF('[1]Базовые цены с учетом расхода'!O43&lt;0,'[1]Базовые цены с учетом расхода'!O43,""))</f>
        <v>2.56</v>
      </c>
      <c r="L724" s="5" t="s">
        <v>55</v>
      </c>
    </row>
    <row r="725" spans="2:12" ht="10.5" hidden="1">
      <c r="B725" s="15" t="s">
        <v>56</v>
      </c>
      <c r="C725" s="1">
        <v>38.25</v>
      </c>
      <c r="F725" s="13">
        <f>IF('[1]Базовые цены с учетом расхода'!R43&gt;0,'[1]Базовые цены с учетом расхода'!R43,IF('[1]Базовые цены с учетом расхода'!R43&lt;0,'[1]Базовые цены с учетом расхода'!R43,""))</f>
        <v>2.55</v>
      </c>
      <c r="L725" s="5" t="s">
        <v>57</v>
      </c>
    </row>
    <row r="726" spans="2:12" ht="10.5" hidden="1">
      <c r="B726" s="15" t="s">
        <v>58</v>
      </c>
      <c r="F726" s="13">
        <f>IF('[1]Базовые цены с учетом расхода'!S43&gt;0,'[1]Базовые цены с учетом расхода'!S43,IF('[1]Базовые цены с учетом расхода'!S43&lt;0,'[1]Базовые цены с учетом расхода'!S43,""))</f>
      </c>
      <c r="L726" s="5" t="s">
        <v>59</v>
      </c>
    </row>
    <row r="727" spans="1:10" ht="10.5">
      <c r="A727" s="17"/>
      <c r="B727" s="17"/>
      <c r="C727" s="17"/>
      <c r="D727" s="17"/>
      <c r="E727" s="17"/>
      <c r="F727" s="17"/>
      <c r="G727" s="17"/>
      <c r="H727" s="17"/>
      <c r="I727" s="17"/>
      <c r="J727" s="17"/>
    </row>
    <row r="728" spans="1:14" ht="10.5">
      <c r="A728" s="61" t="s">
        <v>195</v>
      </c>
      <c r="B728" s="62" t="s">
        <v>196</v>
      </c>
      <c r="C728" s="59">
        <v>0.3</v>
      </c>
      <c r="D728" s="12">
        <f>'[1]Базовые цены за единицу'!B44</f>
        <v>1141.45</v>
      </c>
      <c r="E728" s="12">
        <f>'[1]Базовые цены за единицу'!D44</f>
        <v>79.64</v>
      </c>
      <c r="F728" s="56">
        <f>'[1]Базовые цены с учетом расхода'!B44</f>
        <v>342.43</v>
      </c>
      <c r="G728" s="56">
        <f>'[1]Базовые цены с учетом расхода'!C44</f>
        <v>33.74</v>
      </c>
      <c r="H728" s="12">
        <f>'[1]Базовые цены с учетом расхода'!D44</f>
        <v>23.89</v>
      </c>
      <c r="I728" s="14">
        <v>12.305</v>
      </c>
      <c r="J728" s="14">
        <f>'[1]Базовые цены с учетом расхода'!I44</f>
        <v>3.6915</v>
      </c>
      <c r="K728" s="2" t="s">
        <v>34</v>
      </c>
      <c r="L728" s="2" t="s">
        <v>35</v>
      </c>
      <c r="N728" s="56">
        <f>'[1]Базовые цены с учетом расхода'!F44</f>
        <v>284.8</v>
      </c>
    </row>
    <row r="729" spans="1:14" ht="33" customHeight="1">
      <c r="A729" s="59"/>
      <c r="B729" s="62"/>
      <c r="C729" s="59"/>
      <c r="D729" s="13">
        <f>'[1]Базовые цены за единицу'!C44</f>
        <v>112.47</v>
      </c>
      <c r="E729" s="13">
        <f>'[1]Базовые цены за единицу'!E44</f>
        <v>3.17</v>
      </c>
      <c r="F729" s="56"/>
      <c r="G729" s="56"/>
      <c r="H729" s="13">
        <f>'[1]Базовые цены с учетом расхода'!E44</f>
        <v>0.95</v>
      </c>
      <c r="I729" s="2">
        <v>0.2185</v>
      </c>
      <c r="J729" s="2">
        <f>'[1]Базовые цены с учетом расхода'!K44</f>
        <v>0.06555</v>
      </c>
      <c r="K729" s="2" t="s">
        <v>36</v>
      </c>
      <c r="L729" s="2" t="s">
        <v>37</v>
      </c>
      <c r="N729" s="56"/>
    </row>
    <row r="730" spans="2:6" ht="10.5" hidden="1">
      <c r="B730" s="15" t="s">
        <v>38</v>
      </c>
      <c r="F730" s="2">
        <v>33.74</v>
      </c>
    </row>
    <row r="731" spans="2:6" ht="10.5" hidden="1">
      <c r="B731" s="15" t="s">
        <v>39</v>
      </c>
      <c r="F731" s="2">
        <v>23.89</v>
      </c>
    </row>
    <row r="732" spans="2:6" ht="10.5" hidden="1">
      <c r="B732" s="15" t="s">
        <v>40</v>
      </c>
      <c r="F732" s="2">
        <v>0.95</v>
      </c>
    </row>
    <row r="733" spans="2:6" ht="10.5" hidden="1">
      <c r="B733" s="15" t="s">
        <v>41</v>
      </c>
      <c r="F733" s="2">
        <v>284.8</v>
      </c>
    </row>
    <row r="734" ht="21" hidden="1">
      <c r="B734" s="15" t="s">
        <v>42</v>
      </c>
    </row>
    <row r="735" spans="2:11" ht="21" hidden="1">
      <c r="B735" s="15" t="s">
        <v>43</v>
      </c>
      <c r="C735" s="16">
        <v>1.96</v>
      </c>
      <c r="F735" s="2">
        <v>0.59</v>
      </c>
      <c r="K735" s="2" t="s">
        <v>44</v>
      </c>
    </row>
    <row r="736" ht="10.5" hidden="1">
      <c r="B736" s="15" t="s">
        <v>45</v>
      </c>
    </row>
    <row r="737" ht="21" hidden="1">
      <c r="B737" s="15" t="s">
        <v>46</v>
      </c>
    </row>
    <row r="738" ht="10.5" hidden="1">
      <c r="B738" s="15" t="s">
        <v>47</v>
      </c>
    </row>
    <row r="739" spans="2:12" ht="10.5" hidden="1">
      <c r="B739" s="15" t="s">
        <v>48</v>
      </c>
      <c r="C739" s="1">
        <v>95</v>
      </c>
      <c r="F739" s="13">
        <f>IF('[1]Базовые цены с учетом расхода'!N44&gt;0,'[1]Базовые цены с учетом расхода'!N44,IF('[1]Базовые цены с учетом расхода'!N44&lt;0,'[1]Базовые цены с учетом расхода'!N44,""))</f>
        <v>32.96</v>
      </c>
      <c r="L739" s="5" t="s">
        <v>49</v>
      </c>
    </row>
    <row r="740" spans="2:12" ht="10.5" hidden="1">
      <c r="B740" s="15" t="s">
        <v>50</v>
      </c>
      <c r="C740" s="1">
        <v>95</v>
      </c>
      <c r="F740" s="13">
        <f>IF('[1]Базовые цены с учетом расхода'!P44&gt;0,'[1]Базовые цены с учетом расхода'!P44,IF('[1]Базовые цены с учетом расхода'!P44&lt;0,'[1]Базовые цены с учетом расхода'!P44,""))</f>
        <v>32.06</v>
      </c>
      <c r="L740" s="5" t="s">
        <v>51</v>
      </c>
    </row>
    <row r="741" spans="2:12" ht="10.5" hidden="1">
      <c r="B741" s="15" t="s">
        <v>52</v>
      </c>
      <c r="C741" s="1">
        <v>95</v>
      </c>
      <c r="F741" s="13">
        <f>IF('[1]Базовые цены с учетом расхода'!Q44&gt;0,'[1]Базовые цены с учетом расхода'!Q44,IF('[1]Базовые цены с учетом расхода'!Q44&lt;0,'[1]Базовые цены с учетом расхода'!Q44,""))</f>
        <v>0.9</v>
      </c>
      <c r="L741" s="5" t="s">
        <v>53</v>
      </c>
    </row>
    <row r="742" spans="2:12" ht="10.5" hidden="1">
      <c r="B742" s="15" t="s">
        <v>54</v>
      </c>
      <c r="C742" s="1">
        <v>65</v>
      </c>
      <c r="F742" s="13">
        <f>IF('[1]Базовые цены с учетом расхода'!O44&gt;0,'[1]Базовые цены с учетом расхода'!O44,IF('[1]Базовые цены с учетом расхода'!O44&lt;0,'[1]Базовые цены с учетом расхода'!O44,""))</f>
        <v>22.55</v>
      </c>
      <c r="L742" s="5" t="s">
        <v>55</v>
      </c>
    </row>
    <row r="743" spans="2:12" ht="10.5" hidden="1">
      <c r="B743" s="15" t="s">
        <v>56</v>
      </c>
      <c r="C743" s="1">
        <v>65</v>
      </c>
      <c r="F743" s="13">
        <f>IF('[1]Базовые цены с учетом расхода'!R44&gt;0,'[1]Базовые цены с учетом расхода'!R44,IF('[1]Базовые цены с учетом расхода'!R44&lt;0,'[1]Базовые цены с учетом расхода'!R44,""))</f>
        <v>21.93</v>
      </c>
      <c r="L743" s="5" t="s">
        <v>57</v>
      </c>
    </row>
    <row r="744" spans="2:12" ht="10.5" hidden="1">
      <c r="B744" s="15" t="s">
        <v>58</v>
      </c>
      <c r="C744" s="1">
        <v>65</v>
      </c>
      <c r="F744" s="13">
        <f>IF('[1]Базовые цены с учетом расхода'!S44&gt;0,'[1]Базовые цены с учетом расхода'!S44,IF('[1]Базовые цены с учетом расхода'!S44&lt;0,'[1]Базовые цены с учетом расхода'!S44,""))</f>
        <v>0.62</v>
      </c>
      <c r="L744" s="5" t="s">
        <v>59</v>
      </c>
    </row>
    <row r="745" spans="1:10" ht="10.5">
      <c r="A745" s="17"/>
      <c r="B745" s="17"/>
      <c r="C745" s="17"/>
      <c r="D745" s="17"/>
      <c r="E745" s="17"/>
      <c r="F745" s="17"/>
      <c r="G745" s="17"/>
      <c r="H745" s="17"/>
      <c r="I745" s="17"/>
      <c r="J745" s="17"/>
    </row>
    <row r="746" spans="1:14" ht="10.5">
      <c r="A746" s="61" t="s">
        <v>197</v>
      </c>
      <c r="B746" s="62" t="s">
        <v>198</v>
      </c>
      <c r="C746" s="59">
        <v>0.14</v>
      </c>
      <c r="D746" s="12">
        <f>'[1]Базовые цены за единицу'!B45</f>
        <v>1684.82</v>
      </c>
      <c r="E746" s="12">
        <f>'[1]Базовые цены за единицу'!D45</f>
        <v>118.43</v>
      </c>
      <c r="F746" s="56">
        <f>'[1]Базовые цены с учетом расхода'!B45</f>
        <v>235.87</v>
      </c>
      <c r="G746" s="56">
        <f>'[1]Базовые цены с учетом расхода'!C45</f>
        <v>31.34</v>
      </c>
      <c r="H746" s="12">
        <f>'[1]Базовые цены с учетом расхода'!D45</f>
        <v>16.58</v>
      </c>
      <c r="I746" s="14">
        <v>24.495</v>
      </c>
      <c r="J746" s="14">
        <f>'[1]Базовые цены с учетом расхода'!I45</f>
        <v>3.4293</v>
      </c>
      <c r="K746" s="2" t="s">
        <v>34</v>
      </c>
      <c r="L746" s="2" t="s">
        <v>35</v>
      </c>
      <c r="N746" s="56">
        <f>'[1]Базовые цены с учетом расхода'!F45</f>
        <v>187.95</v>
      </c>
    </row>
    <row r="747" spans="1:14" ht="33" customHeight="1">
      <c r="A747" s="59"/>
      <c r="B747" s="62"/>
      <c r="C747" s="59"/>
      <c r="D747" s="13">
        <f>'[1]Базовые цены за единицу'!C45</f>
        <v>223.88</v>
      </c>
      <c r="E747" s="13">
        <f>'[1]Базовые цены за единицу'!E45</f>
        <v>4.17</v>
      </c>
      <c r="F747" s="56"/>
      <c r="G747" s="56"/>
      <c r="H747" s="13">
        <f>'[1]Базовые цены с учетом расхода'!E45</f>
        <v>0.58</v>
      </c>
      <c r="I747" s="2">
        <v>0.2875</v>
      </c>
      <c r="J747" s="2">
        <f>'[1]Базовые цены с учетом расхода'!K45</f>
        <v>0.04025</v>
      </c>
      <c r="K747" s="2" t="s">
        <v>36</v>
      </c>
      <c r="L747" s="2" t="s">
        <v>37</v>
      </c>
      <c r="N747" s="56"/>
    </row>
    <row r="748" spans="2:6" ht="10.5" hidden="1">
      <c r="B748" s="15" t="s">
        <v>38</v>
      </c>
      <c r="F748" s="2">
        <v>31.34</v>
      </c>
    </row>
    <row r="749" spans="2:6" ht="10.5" hidden="1">
      <c r="B749" s="15" t="s">
        <v>39</v>
      </c>
      <c r="F749" s="2">
        <v>16.58</v>
      </c>
    </row>
    <row r="750" spans="2:6" ht="10.5" hidden="1">
      <c r="B750" s="15" t="s">
        <v>40</v>
      </c>
      <c r="F750" s="2">
        <v>0.58</v>
      </c>
    </row>
    <row r="751" spans="2:6" ht="10.5" hidden="1">
      <c r="B751" s="15" t="s">
        <v>41</v>
      </c>
      <c r="F751" s="2">
        <v>187.95</v>
      </c>
    </row>
    <row r="752" ht="21" hidden="1">
      <c r="B752" s="15" t="s">
        <v>42</v>
      </c>
    </row>
    <row r="753" spans="2:11" ht="21" hidden="1">
      <c r="B753" s="15" t="s">
        <v>43</v>
      </c>
      <c r="C753" s="16">
        <v>3.89</v>
      </c>
      <c r="F753" s="2">
        <v>0.54</v>
      </c>
      <c r="K753" s="2" t="s">
        <v>44</v>
      </c>
    </row>
    <row r="754" ht="10.5" hidden="1">
      <c r="B754" s="15" t="s">
        <v>45</v>
      </c>
    </row>
    <row r="755" ht="21" hidden="1">
      <c r="B755" s="15" t="s">
        <v>46</v>
      </c>
    </row>
    <row r="756" ht="10.5" hidden="1">
      <c r="B756" s="15" t="s">
        <v>47</v>
      </c>
    </row>
    <row r="757" spans="2:12" ht="10.5" hidden="1">
      <c r="B757" s="15" t="s">
        <v>48</v>
      </c>
      <c r="C757" s="1">
        <v>95</v>
      </c>
      <c r="F757" s="13">
        <f>IF('[1]Базовые цены с учетом расхода'!N45&gt;0,'[1]Базовые цены с учетом расхода'!N45,IF('[1]Базовые цены с учетом расхода'!N45&lt;0,'[1]Базовые цены с учетом расхода'!N45,""))</f>
        <v>30.32</v>
      </c>
      <c r="L757" s="5" t="s">
        <v>49</v>
      </c>
    </row>
    <row r="758" spans="2:12" ht="10.5" hidden="1">
      <c r="B758" s="15" t="s">
        <v>50</v>
      </c>
      <c r="C758" s="1">
        <v>95</v>
      </c>
      <c r="F758" s="13">
        <f>IF('[1]Базовые цены с учетом расхода'!P45&gt;0,'[1]Базовые цены с учетом расхода'!P45,IF('[1]Базовые цены с учетом расхода'!P45&lt;0,'[1]Базовые цены с учетом расхода'!P45,""))</f>
        <v>29.78</v>
      </c>
      <c r="L758" s="5" t="s">
        <v>51</v>
      </c>
    </row>
    <row r="759" spans="2:12" ht="10.5" hidden="1">
      <c r="B759" s="15" t="s">
        <v>52</v>
      </c>
      <c r="C759" s="1">
        <v>95</v>
      </c>
      <c r="F759" s="13">
        <f>IF('[1]Базовые цены с учетом расхода'!Q45&gt;0,'[1]Базовые цены с учетом расхода'!Q45,IF('[1]Базовые цены с учетом расхода'!Q45&lt;0,'[1]Базовые цены с учетом расхода'!Q45,""))</f>
        <v>0.55</v>
      </c>
      <c r="L759" s="5" t="s">
        <v>53</v>
      </c>
    </row>
    <row r="760" spans="2:12" ht="10.5" hidden="1">
      <c r="B760" s="15" t="s">
        <v>54</v>
      </c>
      <c r="C760" s="1">
        <v>65</v>
      </c>
      <c r="F760" s="13">
        <f>IF('[1]Базовые цены с учетом расхода'!O45&gt;0,'[1]Базовые цены с учетом расхода'!O45,IF('[1]Базовые цены с учетом расхода'!O45&lt;0,'[1]Базовые цены с учетом расхода'!O45,""))</f>
        <v>20.75</v>
      </c>
      <c r="L760" s="5" t="s">
        <v>55</v>
      </c>
    </row>
    <row r="761" spans="2:12" ht="10.5" hidden="1">
      <c r="B761" s="15" t="s">
        <v>56</v>
      </c>
      <c r="C761" s="1">
        <v>65</v>
      </c>
      <c r="F761" s="13">
        <f>IF('[1]Базовые цены с учетом расхода'!R45&gt;0,'[1]Базовые цены с учетом расхода'!R45,IF('[1]Базовые цены с учетом расхода'!R45&lt;0,'[1]Базовые цены с учетом расхода'!R45,""))</f>
        <v>20.37</v>
      </c>
      <c r="L761" s="5" t="s">
        <v>57</v>
      </c>
    </row>
    <row r="762" spans="2:12" ht="10.5" hidden="1">
      <c r="B762" s="15" t="s">
        <v>58</v>
      </c>
      <c r="C762" s="1">
        <v>65</v>
      </c>
      <c r="F762" s="13">
        <f>IF('[1]Базовые цены с учетом расхода'!S45&gt;0,'[1]Базовые цены с учетом расхода'!S45,IF('[1]Базовые цены с учетом расхода'!S45&lt;0,'[1]Базовые цены с учетом расхода'!S45,""))</f>
        <v>0.38</v>
      </c>
      <c r="L762" s="5" t="s">
        <v>59</v>
      </c>
    </row>
    <row r="763" spans="1:10" ht="10.5">
      <c r="A763" s="17"/>
      <c r="B763" s="17"/>
      <c r="C763" s="17"/>
      <c r="D763" s="17"/>
      <c r="E763" s="17"/>
      <c r="F763" s="17"/>
      <c r="G763" s="17"/>
      <c r="H763" s="17"/>
      <c r="I763" s="17"/>
      <c r="J763" s="17"/>
    </row>
    <row r="764" spans="2:18" ht="10.5" hidden="1">
      <c r="B764" s="20" t="s">
        <v>199</v>
      </c>
      <c r="E764" s="57"/>
      <c r="F764" s="58">
        <f>'[1]Базовые концовки'!F115</f>
        <v>597.06</v>
      </c>
      <c r="G764" s="58">
        <f>'[1]Базовые концовки'!G115</f>
        <v>83.84</v>
      </c>
      <c r="H764" s="23">
        <f>'[1]Базовые концовки'!H115</f>
        <v>40.47</v>
      </c>
      <c r="I764" s="59"/>
      <c r="J764" s="24">
        <f>'[1]Базовые концовки'!J115</f>
        <v>9.630675</v>
      </c>
      <c r="N764" s="58">
        <f>'[1]Базовые концовки'!L115</f>
        <v>472.75</v>
      </c>
      <c r="R764" s="54">
        <f>'[1]Базовые концовки'!M115</f>
        <v>0</v>
      </c>
    </row>
    <row r="765" spans="5:18" ht="10.5" hidden="1">
      <c r="E765" s="57"/>
      <c r="F765" s="58"/>
      <c r="G765" s="58"/>
      <c r="H765" s="22">
        <f>'[1]Базовые концовки'!I115</f>
        <v>1.53</v>
      </c>
      <c r="I765" s="59"/>
      <c r="J765" s="8">
        <f>'[1]Базовые концовки'!K115</f>
        <v>0.1058</v>
      </c>
      <c r="N765" s="58"/>
      <c r="R765" s="54"/>
    </row>
    <row r="766" spans="2:18" ht="10.5" hidden="1">
      <c r="B766" s="20" t="s">
        <v>115</v>
      </c>
      <c r="D766" s="21"/>
      <c r="F766" s="22">
        <f>'[1]Базовые концовки'!F116</f>
        <v>0</v>
      </c>
      <c r="G766" s="22">
        <f>'[1]Базовые концовки'!G116</f>
        <v>0</v>
      </c>
      <c r="H766" s="22">
        <f>'[1]Базовые концовки'!H116</f>
        <v>0</v>
      </c>
      <c r="J766" s="8">
        <f>'[1]Базовые концовки'!J116</f>
        <v>0</v>
      </c>
      <c r="N766" s="22">
        <f>'[1]Базовые концовки'!L116</f>
        <v>0</v>
      </c>
      <c r="R766" s="25">
        <f>'[1]Базовые концовки'!M116</f>
        <v>0</v>
      </c>
    </row>
    <row r="767" spans="2:18" ht="10.5" hidden="1">
      <c r="B767" s="20" t="s">
        <v>116</v>
      </c>
      <c r="D767" s="21"/>
      <c r="F767" s="22">
        <f>'[1]Базовые концовки'!F117</f>
        <v>0</v>
      </c>
      <c r="G767" s="22"/>
      <c r="H767" s="22"/>
      <c r="J767" s="8"/>
      <c r="N767" s="22"/>
      <c r="R767" s="25"/>
    </row>
    <row r="768" spans="2:18" ht="10.5" hidden="1">
      <c r="B768" s="20" t="s">
        <v>117</v>
      </c>
      <c r="D768" s="21"/>
      <c r="F768" s="22">
        <f>'[1]Базовые концовки'!F118</f>
        <v>0</v>
      </c>
      <c r="G768" s="22"/>
      <c r="H768" s="22"/>
      <c r="J768" s="8"/>
      <c r="N768" s="22"/>
      <c r="R768" s="25"/>
    </row>
    <row r="769" spans="2:18" ht="10.5" hidden="1">
      <c r="B769" s="20" t="s">
        <v>118</v>
      </c>
      <c r="D769" s="21"/>
      <c r="F769" s="22">
        <f>'[1]Базовые концовки'!F119</f>
        <v>0</v>
      </c>
      <c r="G769" s="22"/>
      <c r="H769" s="22"/>
      <c r="J769" s="8"/>
      <c r="N769" s="22"/>
      <c r="R769" s="25"/>
    </row>
    <row r="770" spans="2:18" ht="10.5" hidden="1">
      <c r="B770" s="20" t="s">
        <v>119</v>
      </c>
      <c r="D770" s="21"/>
      <c r="F770" s="22">
        <f>'[1]Базовые концовки'!F120</f>
        <v>0</v>
      </c>
      <c r="G770" s="22"/>
      <c r="H770" s="22"/>
      <c r="J770" s="8"/>
      <c r="N770" s="22"/>
      <c r="R770" s="25"/>
    </row>
    <row r="771" spans="2:18" ht="10.5" hidden="1">
      <c r="B771" s="20" t="s">
        <v>120</v>
      </c>
      <c r="D771" s="21"/>
      <c r="F771" s="22">
        <f>'[1]Базовые концовки'!F121</f>
        <v>0</v>
      </c>
      <c r="G771" s="22"/>
      <c r="H771" s="22"/>
      <c r="J771" s="8"/>
      <c r="N771" s="22"/>
      <c r="R771" s="25"/>
    </row>
    <row r="772" spans="2:18" ht="10.5" hidden="1">
      <c r="B772" s="20" t="s">
        <v>121</v>
      </c>
      <c r="D772" s="21"/>
      <c r="F772" s="22">
        <f>'[1]Базовые концовки'!F122</f>
        <v>0</v>
      </c>
      <c r="G772" s="22"/>
      <c r="H772" s="22"/>
      <c r="J772" s="8"/>
      <c r="N772" s="22"/>
      <c r="R772" s="25"/>
    </row>
    <row r="773" spans="2:18" ht="10.5" hidden="1">
      <c r="B773" s="20" t="s">
        <v>122</v>
      </c>
      <c r="D773" s="21"/>
      <c r="F773" s="22">
        <f>'[1]Базовые концовки'!F123</f>
        <v>0</v>
      </c>
      <c r="G773" s="22"/>
      <c r="H773" s="22"/>
      <c r="J773" s="8"/>
      <c r="N773" s="22"/>
      <c r="R773" s="25"/>
    </row>
    <row r="774" spans="2:18" ht="10.5" hidden="1">
      <c r="B774" s="20" t="s">
        <v>123</v>
      </c>
      <c r="D774" s="21"/>
      <c r="F774" s="22">
        <f>'[1]Базовые концовки'!F124</f>
        <v>0</v>
      </c>
      <c r="G774" s="22"/>
      <c r="H774" s="22"/>
      <c r="J774" s="8"/>
      <c r="N774" s="22"/>
      <c r="R774" s="25"/>
    </row>
    <row r="775" spans="2:18" ht="10.5" hidden="1">
      <c r="B775" s="20" t="s">
        <v>124</v>
      </c>
      <c r="D775" s="21"/>
      <c r="F775" s="22">
        <f>'[1]Базовые концовки'!F125</f>
        <v>0</v>
      </c>
      <c r="G775" s="22"/>
      <c r="H775" s="22"/>
      <c r="J775" s="8"/>
      <c r="N775" s="22"/>
      <c r="R775" s="25"/>
    </row>
    <row r="776" spans="2:18" ht="10.5" hidden="1">
      <c r="B776" s="20" t="s">
        <v>125</v>
      </c>
      <c r="E776" s="57"/>
      <c r="F776" s="58">
        <f>'[1]Базовые концовки'!F126</f>
        <v>578.3</v>
      </c>
      <c r="G776" s="58">
        <f>'[1]Базовые концовки'!G126</f>
        <v>65.08</v>
      </c>
      <c r="H776" s="23">
        <f>'[1]Базовые концовки'!H126</f>
        <v>40.47</v>
      </c>
      <c r="I776" s="59"/>
      <c r="J776" s="24">
        <f>'[1]Базовые концовки'!J126</f>
        <v>7.1208</v>
      </c>
      <c r="N776" s="58">
        <f>'[1]Базовые концовки'!L126</f>
        <v>472.75</v>
      </c>
      <c r="R776" s="54">
        <f>'[1]Базовые концовки'!M126</f>
        <v>0</v>
      </c>
    </row>
    <row r="777" spans="5:18" ht="10.5" hidden="1">
      <c r="E777" s="57"/>
      <c r="F777" s="58"/>
      <c r="G777" s="58"/>
      <c r="H777" s="22">
        <f>'[1]Базовые концовки'!I126</f>
        <v>1.53</v>
      </c>
      <c r="I777" s="59"/>
      <c r="J777" s="8">
        <f>'[1]Базовые концовки'!K126</f>
        <v>0.1058</v>
      </c>
      <c r="N777" s="58"/>
      <c r="R777" s="54"/>
    </row>
    <row r="778" spans="2:18" ht="10.5" hidden="1">
      <c r="B778" s="20" t="s">
        <v>126</v>
      </c>
      <c r="D778" s="21"/>
      <c r="F778" s="22"/>
      <c r="G778" s="22"/>
      <c r="H778" s="22"/>
      <c r="J778" s="8"/>
      <c r="N778" s="22"/>
      <c r="R778" s="25"/>
    </row>
    <row r="779" spans="2:18" ht="10.5" hidden="1">
      <c r="B779" s="20" t="s">
        <v>127</v>
      </c>
      <c r="D779" s="21"/>
      <c r="F779" s="22"/>
      <c r="G779" s="22">
        <f>'[1]Базовые концовки'!G128</f>
        <v>0</v>
      </c>
      <c r="H779" s="22"/>
      <c r="J779" s="8"/>
      <c r="N779" s="22"/>
      <c r="R779" s="25"/>
    </row>
    <row r="780" spans="2:18" ht="10.5" hidden="1">
      <c r="B780" s="20" t="s">
        <v>128</v>
      </c>
      <c r="D780" s="21"/>
      <c r="F780" s="22">
        <f>'[1]Базовые концовки'!F129</f>
        <v>0</v>
      </c>
      <c r="G780" s="22"/>
      <c r="H780" s="22"/>
      <c r="J780" s="8"/>
      <c r="N780" s="22"/>
      <c r="R780" s="25"/>
    </row>
    <row r="781" spans="2:18" ht="10.5" hidden="1">
      <c r="B781" s="20" t="s">
        <v>129</v>
      </c>
      <c r="D781" s="21"/>
      <c r="F781" s="22">
        <f>'[1]Базовые концовки'!F130</f>
        <v>0</v>
      </c>
      <c r="G781" s="22"/>
      <c r="H781" s="22"/>
      <c r="J781" s="8"/>
      <c r="N781" s="22"/>
      <c r="R781" s="25"/>
    </row>
    <row r="782" spans="2:18" ht="10.5" hidden="1">
      <c r="B782" s="20" t="s">
        <v>130</v>
      </c>
      <c r="D782" s="21"/>
      <c r="F782" s="22">
        <f>'[1]Базовые концовки'!F131</f>
        <v>0</v>
      </c>
      <c r="G782" s="22"/>
      <c r="H782" s="22"/>
      <c r="J782" s="8"/>
      <c r="N782" s="22"/>
      <c r="R782" s="25"/>
    </row>
    <row r="783" spans="2:18" ht="21" hidden="1">
      <c r="B783" s="20" t="s">
        <v>200</v>
      </c>
      <c r="E783" s="21"/>
      <c r="F783" s="22">
        <f>'[1]Базовые концовки'!F132</f>
        <v>63.28</v>
      </c>
      <c r="G783" s="22"/>
      <c r="H783" s="22"/>
      <c r="J783" s="8"/>
      <c r="N783" s="22"/>
      <c r="R783" s="25"/>
    </row>
    <row r="784" spans="2:18" ht="10.5" hidden="1">
      <c r="B784" s="20" t="s">
        <v>201</v>
      </c>
      <c r="E784" s="21"/>
      <c r="F784" s="22">
        <f>'[1]Базовые концовки'!F133</f>
        <v>43.3</v>
      </c>
      <c r="G784" s="22"/>
      <c r="H784" s="22"/>
      <c r="J784" s="8"/>
      <c r="N784" s="22"/>
      <c r="R784" s="25"/>
    </row>
    <row r="785" spans="2:18" ht="10.5" hidden="1">
      <c r="B785" s="20" t="s">
        <v>123</v>
      </c>
      <c r="D785" s="21"/>
      <c r="F785" s="22">
        <f>'[1]Базовые концовки'!F134</f>
        <v>0</v>
      </c>
      <c r="G785" s="22"/>
      <c r="H785" s="22"/>
      <c r="J785" s="8"/>
      <c r="N785" s="22"/>
      <c r="R785" s="25"/>
    </row>
    <row r="786" spans="2:18" ht="10.5" hidden="1">
      <c r="B786" s="20" t="s">
        <v>133</v>
      </c>
      <c r="E786" s="21"/>
      <c r="F786" s="22">
        <f>'[1]Базовые концовки'!F135</f>
        <v>684.88</v>
      </c>
      <c r="G786" s="22"/>
      <c r="H786" s="22"/>
      <c r="J786" s="8"/>
      <c r="N786" s="22"/>
      <c r="R786" s="25"/>
    </row>
    <row r="787" spans="2:18" ht="10.5" hidden="1">
      <c r="B787" s="20" t="s">
        <v>134</v>
      </c>
      <c r="E787" s="21"/>
      <c r="F787" s="22">
        <f>'[1]Базовые концовки'!F136</f>
        <v>18.76</v>
      </c>
      <c r="G787" s="22">
        <f>'[1]Базовые концовки'!G136</f>
        <v>18.76</v>
      </c>
      <c r="H787" s="22">
        <f>'[1]Базовые концовки'!H136</f>
        <v>0</v>
      </c>
      <c r="J787" s="8">
        <f>'[1]Базовые концовки'!J136</f>
        <v>2.509875</v>
      </c>
      <c r="N787" s="22">
        <f>'[1]Базовые концовки'!L136</f>
        <v>0</v>
      </c>
      <c r="R787" s="25">
        <f>'[1]Базовые концовки'!M136</f>
        <v>0</v>
      </c>
    </row>
    <row r="788" spans="2:18" ht="10.5" hidden="1">
      <c r="B788" s="20" t="s">
        <v>126</v>
      </c>
      <c r="D788" s="21"/>
      <c r="F788" s="22"/>
      <c r="G788" s="22"/>
      <c r="H788" s="22"/>
      <c r="J788" s="8"/>
      <c r="N788" s="22"/>
      <c r="R788" s="25"/>
    </row>
    <row r="789" spans="2:18" ht="10.5" hidden="1">
      <c r="B789" s="20" t="s">
        <v>135</v>
      </c>
      <c r="D789" s="21"/>
      <c r="F789" s="22">
        <f>'[1]Базовые концовки'!F138</f>
        <v>0</v>
      </c>
      <c r="G789" s="22"/>
      <c r="H789" s="22"/>
      <c r="J789" s="8"/>
      <c r="N789" s="22"/>
      <c r="R789" s="25"/>
    </row>
    <row r="790" spans="2:18" ht="10.5" hidden="1">
      <c r="B790" s="20" t="s">
        <v>130</v>
      </c>
      <c r="D790" s="21"/>
      <c r="F790" s="22">
        <f>'[1]Базовые концовки'!F139</f>
        <v>0</v>
      </c>
      <c r="G790" s="22"/>
      <c r="H790" s="22"/>
      <c r="J790" s="8"/>
      <c r="N790" s="22"/>
      <c r="R790" s="25"/>
    </row>
    <row r="791" spans="2:18" ht="21" hidden="1">
      <c r="B791" s="20" t="s">
        <v>202</v>
      </c>
      <c r="E791" s="21"/>
      <c r="F791" s="22">
        <f>'[1]Базовые концовки'!F140</f>
        <v>13.51</v>
      </c>
      <c r="G791" s="22"/>
      <c r="H791" s="22"/>
      <c r="J791" s="8"/>
      <c r="N791" s="22"/>
      <c r="R791" s="25"/>
    </row>
    <row r="792" spans="2:18" ht="21" hidden="1">
      <c r="B792" s="20" t="s">
        <v>203</v>
      </c>
      <c r="E792" s="21"/>
      <c r="F792" s="22">
        <f>'[1]Базовые концовки'!F141</f>
        <v>7.18</v>
      </c>
      <c r="G792" s="22"/>
      <c r="H792" s="22"/>
      <c r="J792" s="8"/>
      <c r="N792" s="22"/>
      <c r="R792" s="25"/>
    </row>
    <row r="793" spans="2:18" ht="21" hidden="1">
      <c r="B793" s="20" t="s">
        <v>138</v>
      </c>
      <c r="E793" s="21"/>
      <c r="F793" s="22">
        <f>'[1]Базовые концовки'!F142</f>
        <v>39.45</v>
      </c>
      <c r="G793" s="22"/>
      <c r="H793" s="22"/>
      <c r="J793" s="8"/>
      <c r="N793" s="22"/>
      <c r="R793" s="25"/>
    </row>
    <row r="794" spans="2:18" ht="10.5" hidden="1">
      <c r="B794" s="20" t="s">
        <v>139</v>
      </c>
      <c r="D794" s="21"/>
      <c r="F794" s="22">
        <f>'[1]Базовые концовки'!F143</f>
        <v>0</v>
      </c>
      <c r="G794" s="22">
        <f>'[1]Базовые концовки'!G143</f>
        <v>0</v>
      </c>
      <c r="H794" s="22">
        <f>'[1]Базовые концовки'!H143</f>
        <v>0</v>
      </c>
      <c r="J794" s="8">
        <f>'[1]Базовые концовки'!J143</f>
        <v>0</v>
      </c>
      <c r="N794" s="22">
        <f>'[1]Базовые концовки'!L143</f>
        <v>0</v>
      </c>
      <c r="R794" s="25">
        <f>'[1]Базовые концовки'!M143</f>
        <v>0</v>
      </c>
    </row>
    <row r="795" spans="2:18" ht="10.5" hidden="1">
      <c r="B795" s="20" t="s">
        <v>130</v>
      </c>
      <c r="D795" s="21"/>
      <c r="F795" s="22">
        <f>'[1]Базовые концовки'!F144</f>
        <v>0</v>
      </c>
      <c r="G795" s="22"/>
      <c r="H795" s="22"/>
      <c r="J795" s="8"/>
      <c r="N795" s="22"/>
      <c r="R795" s="25"/>
    </row>
    <row r="796" spans="2:18" ht="10.5" hidden="1">
      <c r="B796" s="20" t="s">
        <v>140</v>
      </c>
      <c r="D796" s="21"/>
      <c r="F796" s="22">
        <f>'[1]Базовые концовки'!F145</f>
        <v>0</v>
      </c>
      <c r="G796" s="22"/>
      <c r="H796" s="22"/>
      <c r="J796" s="8"/>
      <c r="N796" s="22"/>
      <c r="R796" s="25"/>
    </row>
    <row r="797" spans="2:18" ht="10.5" hidden="1">
      <c r="B797" s="20" t="s">
        <v>141</v>
      </c>
      <c r="D797" s="21"/>
      <c r="F797" s="22">
        <f>'[1]Базовые концовки'!F146</f>
        <v>0</v>
      </c>
      <c r="G797" s="22"/>
      <c r="H797" s="22"/>
      <c r="J797" s="8"/>
      <c r="N797" s="22"/>
      <c r="R797" s="25"/>
    </row>
    <row r="798" spans="2:18" ht="21" hidden="1">
      <c r="B798" s="20" t="s">
        <v>142</v>
      </c>
      <c r="D798" s="21"/>
      <c r="F798" s="22">
        <f>'[1]Базовые концовки'!F147</f>
        <v>0</v>
      </c>
      <c r="G798" s="22"/>
      <c r="H798" s="22"/>
      <c r="J798" s="8"/>
      <c r="N798" s="22"/>
      <c r="R798" s="25"/>
    </row>
    <row r="799" spans="2:18" ht="10.5" hidden="1">
      <c r="B799" s="20" t="s">
        <v>143</v>
      </c>
      <c r="D799" s="21"/>
      <c r="F799" s="22">
        <f>'[1]Базовые концовки'!F148</f>
        <v>0</v>
      </c>
      <c r="G799" s="22">
        <f>'[1]Базовые концовки'!G148</f>
        <v>0</v>
      </c>
      <c r="H799" s="22">
        <f>'[1]Базовые концовки'!H148</f>
        <v>0</v>
      </c>
      <c r="J799" s="8">
        <f>'[1]Базовые концовки'!J148</f>
        <v>0</v>
      </c>
      <c r="N799" s="22">
        <f>'[1]Базовые концовки'!L148</f>
        <v>0</v>
      </c>
      <c r="R799" s="25">
        <f>'[1]Базовые концовки'!M148</f>
        <v>0</v>
      </c>
    </row>
    <row r="800" spans="2:18" ht="10.5" hidden="1">
      <c r="B800" s="20" t="s">
        <v>126</v>
      </c>
      <c r="D800" s="21"/>
      <c r="F800" s="22"/>
      <c r="G800" s="22"/>
      <c r="H800" s="22"/>
      <c r="J800" s="8"/>
      <c r="N800" s="22"/>
      <c r="R800" s="25"/>
    </row>
    <row r="801" spans="2:18" ht="10.5" hidden="1">
      <c r="B801" s="20" t="s">
        <v>144</v>
      </c>
      <c r="D801" s="21"/>
      <c r="F801" s="22">
        <f>'[1]Базовые концовки'!F150</f>
        <v>0</v>
      </c>
      <c r="G801" s="22"/>
      <c r="H801" s="22"/>
      <c r="J801" s="8"/>
      <c r="N801" s="22"/>
      <c r="R801" s="25"/>
    </row>
    <row r="802" spans="2:18" ht="10.5" hidden="1">
      <c r="B802" s="20" t="s">
        <v>130</v>
      </c>
      <c r="D802" s="21"/>
      <c r="F802" s="22">
        <f>'[1]Базовые концовки'!F151</f>
        <v>0</v>
      </c>
      <c r="G802" s="22"/>
      <c r="H802" s="22"/>
      <c r="J802" s="8"/>
      <c r="N802" s="22"/>
      <c r="R802" s="25"/>
    </row>
    <row r="803" spans="2:18" ht="10.5" hidden="1">
      <c r="B803" s="20" t="s">
        <v>140</v>
      </c>
      <c r="D803" s="21"/>
      <c r="F803" s="22">
        <f>'[1]Базовые концовки'!F152</f>
        <v>0</v>
      </c>
      <c r="G803" s="22"/>
      <c r="H803" s="22"/>
      <c r="J803" s="8"/>
      <c r="N803" s="22"/>
      <c r="R803" s="25"/>
    </row>
    <row r="804" spans="2:18" ht="10.5" hidden="1">
      <c r="B804" s="20" t="s">
        <v>141</v>
      </c>
      <c r="D804" s="21"/>
      <c r="F804" s="22">
        <f>'[1]Базовые концовки'!F153</f>
        <v>0</v>
      </c>
      <c r="G804" s="22"/>
      <c r="H804" s="22"/>
      <c r="J804" s="8"/>
      <c r="N804" s="22"/>
      <c r="R804" s="25"/>
    </row>
    <row r="805" spans="2:18" ht="10.5" hidden="1">
      <c r="B805" s="20" t="s">
        <v>123</v>
      </c>
      <c r="D805" s="21"/>
      <c r="F805" s="22">
        <f>'[1]Базовые концовки'!F154</f>
        <v>0</v>
      </c>
      <c r="G805" s="22"/>
      <c r="H805" s="22"/>
      <c r="J805" s="8"/>
      <c r="N805" s="22"/>
      <c r="R805" s="25"/>
    </row>
    <row r="806" spans="2:18" ht="10.5" hidden="1">
      <c r="B806" s="20" t="s">
        <v>145</v>
      </c>
      <c r="D806" s="21"/>
      <c r="F806" s="22">
        <f>'[1]Базовые концовки'!F155</f>
        <v>0</v>
      </c>
      <c r="G806" s="22"/>
      <c r="H806" s="22"/>
      <c r="J806" s="8"/>
      <c r="N806" s="22"/>
      <c r="R806" s="25"/>
    </row>
    <row r="807" spans="2:18" ht="10.5" hidden="1">
      <c r="B807" s="20" t="s">
        <v>146</v>
      </c>
      <c r="D807" s="21"/>
      <c r="F807" s="22">
        <f>'[1]Базовые концовки'!F156</f>
        <v>0</v>
      </c>
      <c r="G807" s="22">
        <f>'[1]Базовые концовки'!G156</f>
        <v>0</v>
      </c>
      <c r="H807" s="22">
        <f>'[1]Базовые концовки'!H156</f>
        <v>0</v>
      </c>
      <c r="J807" s="8">
        <f>'[1]Базовые концовки'!J156</f>
        <v>0</v>
      </c>
      <c r="N807" s="22">
        <f>'[1]Базовые концовки'!L156</f>
        <v>0</v>
      </c>
      <c r="R807" s="25">
        <f>'[1]Базовые концовки'!M156</f>
        <v>0</v>
      </c>
    </row>
    <row r="808" spans="2:18" ht="10.5" hidden="1">
      <c r="B808" s="20" t="s">
        <v>130</v>
      </c>
      <c r="D808" s="21"/>
      <c r="F808" s="22">
        <f>'[1]Базовые концовки'!F157</f>
        <v>0</v>
      </c>
      <c r="G808" s="22"/>
      <c r="H808" s="22"/>
      <c r="J808" s="8"/>
      <c r="N808" s="22"/>
      <c r="R808" s="25"/>
    </row>
    <row r="809" spans="2:18" ht="10.5" hidden="1">
      <c r="B809" s="20" t="s">
        <v>140</v>
      </c>
      <c r="D809" s="21"/>
      <c r="F809" s="22">
        <f>'[1]Базовые концовки'!F158</f>
        <v>0</v>
      </c>
      <c r="G809" s="22"/>
      <c r="H809" s="22"/>
      <c r="J809" s="8"/>
      <c r="N809" s="22"/>
      <c r="R809" s="25"/>
    </row>
    <row r="810" spans="2:18" ht="10.5" hidden="1">
      <c r="B810" s="20" t="s">
        <v>141</v>
      </c>
      <c r="D810" s="21"/>
      <c r="F810" s="22">
        <f>'[1]Базовые концовки'!F159</f>
        <v>0</v>
      </c>
      <c r="G810" s="22"/>
      <c r="H810" s="22"/>
      <c r="J810" s="8"/>
      <c r="N810" s="22"/>
      <c r="R810" s="25"/>
    </row>
    <row r="811" spans="2:18" ht="10.5" hidden="1">
      <c r="B811" s="20" t="s">
        <v>147</v>
      </c>
      <c r="D811" s="21"/>
      <c r="F811" s="22">
        <f>'[1]Базовые концовки'!F160</f>
        <v>0</v>
      </c>
      <c r="G811" s="22"/>
      <c r="H811" s="22"/>
      <c r="J811" s="8"/>
      <c r="N811" s="22"/>
      <c r="R811" s="25"/>
    </row>
    <row r="812" spans="2:18" ht="10.5" hidden="1">
      <c r="B812" s="20" t="s">
        <v>148</v>
      </c>
      <c r="D812" s="21"/>
      <c r="F812" s="22">
        <f>'[1]Базовые концовки'!F161</f>
        <v>0</v>
      </c>
      <c r="G812" s="22">
        <f>'[1]Базовые концовки'!G161</f>
        <v>0</v>
      </c>
      <c r="H812" s="22">
        <f>'[1]Базовые концовки'!H161</f>
        <v>0</v>
      </c>
      <c r="J812" s="8">
        <f>'[1]Базовые концовки'!J161</f>
        <v>0</v>
      </c>
      <c r="N812" s="22">
        <f>'[1]Базовые концовки'!L161</f>
        <v>0</v>
      </c>
      <c r="R812" s="25">
        <f>'[1]Базовые концовки'!M161</f>
        <v>0</v>
      </c>
    </row>
    <row r="813" spans="2:18" ht="10.5" hidden="1">
      <c r="B813" s="20" t="s">
        <v>130</v>
      </c>
      <c r="D813" s="21"/>
      <c r="F813" s="22">
        <f>'[1]Базовые концовки'!F162</f>
        <v>0</v>
      </c>
      <c r="G813" s="22"/>
      <c r="H813" s="22"/>
      <c r="J813" s="8"/>
      <c r="N813" s="22"/>
      <c r="R813" s="25"/>
    </row>
    <row r="814" spans="2:18" ht="10.5" hidden="1">
      <c r="B814" s="20" t="s">
        <v>140</v>
      </c>
      <c r="D814" s="21"/>
      <c r="F814" s="22">
        <f>'[1]Базовые концовки'!F163</f>
        <v>0</v>
      </c>
      <c r="G814" s="22"/>
      <c r="H814" s="22"/>
      <c r="J814" s="8"/>
      <c r="N814" s="22"/>
      <c r="R814" s="25"/>
    </row>
    <row r="815" spans="2:18" ht="10.5" hidden="1">
      <c r="B815" s="20" t="s">
        <v>141</v>
      </c>
      <c r="D815" s="21"/>
      <c r="F815" s="22">
        <f>'[1]Базовые концовки'!F164</f>
        <v>0</v>
      </c>
      <c r="G815" s="22"/>
      <c r="H815" s="22"/>
      <c r="J815" s="8"/>
      <c r="N815" s="22"/>
      <c r="R815" s="25"/>
    </row>
    <row r="816" spans="2:18" ht="21" hidden="1">
      <c r="B816" s="20" t="s">
        <v>149</v>
      </c>
      <c r="D816" s="21"/>
      <c r="F816" s="22">
        <f>'[1]Базовые концовки'!F165</f>
        <v>0</v>
      </c>
      <c r="G816" s="22"/>
      <c r="H816" s="22"/>
      <c r="J816" s="8"/>
      <c r="N816" s="22"/>
      <c r="R816" s="25"/>
    </row>
    <row r="817" spans="2:18" ht="10.5" hidden="1">
      <c r="B817" s="20" t="s">
        <v>150</v>
      </c>
      <c r="D817" s="21"/>
      <c r="F817" s="22">
        <f>'[1]Базовые концовки'!F166</f>
        <v>0</v>
      </c>
      <c r="G817" s="22">
        <f>'[1]Базовые концовки'!G166</f>
        <v>0</v>
      </c>
      <c r="H817" s="22">
        <f>'[1]Базовые концовки'!H166</f>
        <v>0</v>
      </c>
      <c r="J817" s="8">
        <f>'[1]Базовые концовки'!J166</f>
        <v>0</v>
      </c>
      <c r="N817" s="22">
        <f>'[1]Базовые концовки'!L166</f>
        <v>0</v>
      </c>
      <c r="R817" s="25">
        <f>'[1]Базовые концовки'!M166</f>
        <v>0</v>
      </c>
    </row>
    <row r="818" spans="2:18" ht="10.5" hidden="1">
      <c r="B818" s="20" t="s">
        <v>126</v>
      </c>
      <c r="D818" s="21"/>
      <c r="F818" s="22"/>
      <c r="G818" s="22"/>
      <c r="H818" s="22"/>
      <c r="J818" s="8"/>
      <c r="N818" s="22"/>
      <c r="R818" s="25"/>
    </row>
    <row r="819" spans="2:18" ht="10.5" hidden="1">
      <c r="B819" s="20" t="s">
        <v>151</v>
      </c>
      <c r="D819" s="21"/>
      <c r="F819" s="22">
        <f>'[1]Базовые концовки'!F168</f>
        <v>0</v>
      </c>
      <c r="G819" s="22"/>
      <c r="H819" s="22"/>
      <c r="J819" s="8"/>
      <c r="N819" s="22"/>
      <c r="R819" s="25"/>
    </row>
    <row r="820" spans="2:18" ht="10.5" hidden="1">
      <c r="B820" s="20" t="s">
        <v>130</v>
      </c>
      <c r="D820" s="21"/>
      <c r="F820" s="22">
        <f>'[1]Базовые концовки'!F169</f>
        <v>0</v>
      </c>
      <c r="G820" s="22"/>
      <c r="H820" s="22"/>
      <c r="J820" s="8"/>
      <c r="N820" s="22"/>
      <c r="R820" s="25"/>
    </row>
    <row r="821" spans="2:18" ht="10.5" hidden="1">
      <c r="B821" s="20" t="s">
        <v>152</v>
      </c>
      <c r="D821" s="21"/>
      <c r="F821" s="22">
        <f>'[1]Базовые концовки'!F170</f>
        <v>0</v>
      </c>
      <c r="G821" s="22"/>
      <c r="H821" s="22"/>
      <c r="J821" s="8"/>
      <c r="N821" s="22"/>
      <c r="R821" s="25"/>
    </row>
    <row r="822" spans="2:18" ht="10.5" hidden="1">
      <c r="B822" s="20" t="s">
        <v>141</v>
      </c>
      <c r="D822" s="21"/>
      <c r="F822" s="22">
        <f>'[1]Базовые концовки'!F171</f>
        <v>0</v>
      </c>
      <c r="G822" s="22"/>
      <c r="H822" s="22"/>
      <c r="J822" s="8"/>
      <c r="N822" s="22"/>
      <c r="R822" s="25"/>
    </row>
    <row r="823" spans="2:18" ht="10.5" hidden="1">
      <c r="B823" s="20" t="s">
        <v>153</v>
      </c>
      <c r="D823" s="21"/>
      <c r="F823" s="22">
        <f>'[1]Базовые концовки'!F172</f>
        <v>0</v>
      </c>
      <c r="G823" s="22"/>
      <c r="H823" s="22"/>
      <c r="J823" s="8"/>
      <c r="N823" s="22"/>
      <c r="R823" s="25"/>
    </row>
    <row r="824" spans="2:18" ht="10.5" hidden="1">
      <c r="B824" s="20" t="s">
        <v>154</v>
      </c>
      <c r="D824" s="21"/>
      <c r="F824" s="22">
        <f>'[1]Базовые концовки'!F173</f>
        <v>0</v>
      </c>
      <c r="G824" s="22">
        <f>'[1]Базовые концовки'!G173</f>
        <v>0</v>
      </c>
      <c r="H824" s="22">
        <f>'[1]Базовые концовки'!H173</f>
        <v>0</v>
      </c>
      <c r="J824" s="8">
        <f>'[1]Базовые концовки'!J173</f>
        <v>0</v>
      </c>
      <c r="N824" s="22">
        <f>'[1]Базовые концовки'!L173</f>
        <v>0</v>
      </c>
      <c r="R824" s="25">
        <f>'[1]Базовые концовки'!M173</f>
        <v>0</v>
      </c>
    </row>
    <row r="825" spans="2:18" ht="10.5" hidden="1">
      <c r="B825" s="20" t="s">
        <v>152</v>
      </c>
      <c r="D825" s="21"/>
      <c r="F825" s="22">
        <f>'[1]Базовые концовки'!F174</f>
        <v>0</v>
      </c>
      <c r="G825" s="22"/>
      <c r="H825" s="22"/>
      <c r="J825" s="8"/>
      <c r="N825" s="22"/>
      <c r="R825" s="25"/>
    </row>
    <row r="826" spans="2:18" ht="10.5" hidden="1">
      <c r="B826" s="20" t="s">
        <v>141</v>
      </c>
      <c r="D826" s="21"/>
      <c r="F826" s="22">
        <f>'[1]Базовые концовки'!F175</f>
        <v>0</v>
      </c>
      <c r="G826" s="22"/>
      <c r="H826" s="22"/>
      <c r="J826" s="8"/>
      <c r="N826" s="22"/>
      <c r="R826" s="25"/>
    </row>
    <row r="827" spans="2:18" ht="10.5" hidden="1">
      <c r="B827" s="20" t="s">
        <v>155</v>
      </c>
      <c r="D827" s="21"/>
      <c r="F827" s="22">
        <f>'[1]Базовые концовки'!F176</f>
        <v>0</v>
      </c>
      <c r="G827" s="22"/>
      <c r="H827" s="22"/>
      <c r="J827" s="8"/>
      <c r="N827" s="22"/>
      <c r="R827" s="25"/>
    </row>
    <row r="828" spans="2:18" ht="10.5" hidden="1">
      <c r="B828" s="20" t="s">
        <v>156</v>
      </c>
      <c r="D828" s="21"/>
      <c r="F828" s="22">
        <f>'[1]Базовые концовки'!F177</f>
        <v>0</v>
      </c>
      <c r="G828" s="22">
        <f>'[1]Базовые концовки'!G177</f>
        <v>0</v>
      </c>
      <c r="H828" s="22">
        <f>'[1]Базовые концовки'!H177</f>
        <v>0</v>
      </c>
      <c r="J828" s="8">
        <f>'[1]Базовые концовки'!J177</f>
        <v>0</v>
      </c>
      <c r="N828" s="22">
        <f>'[1]Базовые концовки'!L177</f>
        <v>0</v>
      </c>
      <c r="R828" s="25">
        <f>'[1]Базовые концовки'!M177</f>
        <v>0</v>
      </c>
    </row>
    <row r="829" spans="2:18" ht="10.5" hidden="1">
      <c r="B829" s="20" t="s">
        <v>130</v>
      </c>
      <c r="D829" s="21"/>
      <c r="F829" s="22">
        <f>'[1]Базовые концовки'!F178</f>
        <v>0</v>
      </c>
      <c r="G829" s="22"/>
      <c r="H829" s="22"/>
      <c r="J829" s="8"/>
      <c r="N829" s="22"/>
      <c r="R829" s="25"/>
    </row>
    <row r="830" spans="2:18" ht="10.5" hidden="1">
      <c r="B830" s="20" t="s">
        <v>152</v>
      </c>
      <c r="D830" s="21"/>
      <c r="F830" s="22">
        <f>'[1]Базовые концовки'!F179</f>
        <v>0</v>
      </c>
      <c r="G830" s="22"/>
      <c r="H830" s="22"/>
      <c r="J830" s="8"/>
      <c r="N830" s="22"/>
      <c r="R830" s="25"/>
    </row>
    <row r="831" spans="2:18" ht="10.5" hidden="1">
      <c r="B831" s="20" t="s">
        <v>141</v>
      </c>
      <c r="D831" s="21"/>
      <c r="F831" s="22">
        <f>'[1]Базовые концовки'!F180</f>
        <v>0</v>
      </c>
      <c r="G831" s="22"/>
      <c r="H831" s="22"/>
      <c r="J831" s="8"/>
      <c r="N831" s="22"/>
      <c r="R831" s="25"/>
    </row>
    <row r="832" spans="2:18" ht="21" hidden="1">
      <c r="B832" s="20" t="s">
        <v>157</v>
      </c>
      <c r="D832" s="21"/>
      <c r="F832" s="22">
        <f>'[1]Базовые концовки'!F181</f>
        <v>0</v>
      </c>
      <c r="G832" s="22"/>
      <c r="H832" s="22"/>
      <c r="J832" s="8"/>
      <c r="N832" s="22"/>
      <c r="R832" s="25"/>
    </row>
    <row r="833" spans="2:18" ht="21" hidden="1">
      <c r="B833" s="20" t="s">
        <v>158</v>
      </c>
      <c r="D833" s="21"/>
      <c r="F833" s="22">
        <f>'[1]Базовые концовки'!F182</f>
        <v>0</v>
      </c>
      <c r="G833" s="22">
        <f>'[1]Базовые концовки'!G182</f>
        <v>0</v>
      </c>
      <c r="H833" s="22">
        <f>'[1]Базовые концовки'!H182</f>
        <v>0</v>
      </c>
      <c r="J833" s="8">
        <f>'[1]Базовые концовки'!J182</f>
        <v>0</v>
      </c>
      <c r="N833" s="22">
        <f>'[1]Базовые концовки'!L182</f>
        <v>0</v>
      </c>
      <c r="R833" s="25">
        <f>'[1]Базовые концовки'!M182</f>
        <v>0</v>
      </c>
    </row>
    <row r="834" spans="2:18" ht="10.5" hidden="1">
      <c r="B834" s="20" t="s">
        <v>130</v>
      </c>
      <c r="D834" s="21"/>
      <c r="F834" s="22">
        <f>'[1]Базовые концовки'!F183</f>
        <v>0</v>
      </c>
      <c r="G834" s="22"/>
      <c r="H834" s="22"/>
      <c r="J834" s="8"/>
      <c r="N834" s="22"/>
      <c r="R834" s="25"/>
    </row>
    <row r="835" spans="2:18" ht="10.5" hidden="1">
      <c r="B835" s="20" t="s">
        <v>204</v>
      </c>
      <c r="E835" s="21"/>
      <c r="F835" s="22">
        <f>'[1]Базовые концовки'!F184</f>
        <v>724.33</v>
      </c>
      <c r="G835" s="22">
        <f>'[1]Базовые концовки'!G184</f>
        <v>0</v>
      </c>
      <c r="H835" s="22">
        <f>'[1]Базовые концовки'!H184</f>
        <v>0</v>
      </c>
      <c r="J835" s="8">
        <f>'[1]Базовые концовки'!J184</f>
        <v>0</v>
      </c>
      <c r="N835" s="22">
        <f>'[1]Базовые концовки'!L184</f>
        <v>0</v>
      </c>
      <c r="R835" s="25">
        <f>'[1]Базовые концовки'!M184</f>
        <v>0</v>
      </c>
    </row>
    <row r="836" spans="2:18" ht="21" hidden="1">
      <c r="B836" s="20" t="s">
        <v>160</v>
      </c>
      <c r="D836" s="21"/>
      <c r="F836" s="22">
        <f>'[1]Базовые концовки'!F185</f>
        <v>0</v>
      </c>
      <c r="G836" s="22"/>
      <c r="H836" s="22"/>
      <c r="J836" s="8"/>
      <c r="N836" s="22"/>
      <c r="R836" s="25"/>
    </row>
    <row r="837" spans="2:18" ht="10.5" hidden="1">
      <c r="B837" s="20" t="s">
        <v>161</v>
      </c>
      <c r="E837" s="21"/>
      <c r="F837" s="22">
        <f>'[1]Базовые концовки'!F186</f>
        <v>76.79</v>
      </c>
      <c r="G837" s="22"/>
      <c r="H837" s="22"/>
      <c r="J837" s="8"/>
      <c r="N837" s="22"/>
      <c r="R837" s="25"/>
    </row>
    <row r="838" spans="2:18" ht="10.5" hidden="1">
      <c r="B838" s="20" t="s">
        <v>162</v>
      </c>
      <c r="E838" s="21"/>
      <c r="F838" s="22">
        <f>'[1]Базовые концовки'!F187</f>
        <v>50.48</v>
      </c>
      <c r="G838" s="22"/>
      <c r="H838" s="22"/>
      <c r="J838" s="8"/>
      <c r="N838" s="22"/>
      <c r="R838" s="25"/>
    </row>
    <row r="839" spans="2:18" ht="10.5" hidden="1">
      <c r="B839" s="20" t="s">
        <v>163</v>
      </c>
      <c r="D839" s="21"/>
      <c r="F839" s="22">
        <f>'[1]Базовые концовки'!F188</f>
        <v>0</v>
      </c>
      <c r="G839" s="22"/>
      <c r="H839" s="22"/>
      <c r="J839" s="8"/>
      <c r="N839" s="22"/>
      <c r="R839" s="25">
        <f>'[1]Базовые концовки'!M188</f>
        <v>0</v>
      </c>
    </row>
    <row r="840" spans="2:18" ht="10.5" hidden="1">
      <c r="B840" s="20" t="s">
        <v>164</v>
      </c>
      <c r="E840" s="21"/>
      <c r="F840" s="22">
        <f>'[1]Базовые концовки'!F189</f>
        <v>83.84</v>
      </c>
      <c r="G840" s="22"/>
      <c r="H840" s="22"/>
      <c r="J840" s="8"/>
      <c r="N840" s="22"/>
      <c r="R840" s="25"/>
    </row>
    <row r="841" spans="2:18" ht="10.5" hidden="1">
      <c r="B841" s="20" t="s">
        <v>165</v>
      </c>
      <c r="E841" s="21"/>
      <c r="F841" s="22">
        <f>'[1]Базовые концовки'!F190</f>
        <v>1.53</v>
      </c>
      <c r="G841" s="22"/>
      <c r="H841" s="22"/>
      <c r="J841" s="8"/>
      <c r="N841" s="22"/>
      <c r="R841" s="25"/>
    </row>
    <row r="842" spans="2:18" ht="10.5" hidden="1">
      <c r="B842" s="20" t="s">
        <v>166</v>
      </c>
      <c r="E842" s="21"/>
      <c r="F842" s="22">
        <f>'[1]Базовые концовки'!F191</f>
        <v>85.37</v>
      </c>
      <c r="G842" s="22"/>
      <c r="H842" s="22"/>
      <c r="J842" s="8"/>
      <c r="N842" s="22"/>
      <c r="R842" s="25"/>
    </row>
    <row r="843" spans="2:18" ht="10.5" hidden="1">
      <c r="B843" s="20" t="s">
        <v>167</v>
      </c>
      <c r="E843" s="21"/>
      <c r="F843" s="22">
        <f>'[1]Базовые концовки'!F192</f>
        <v>40.47</v>
      </c>
      <c r="G843" s="22"/>
      <c r="H843" s="22"/>
      <c r="J843" s="8"/>
      <c r="N843" s="22"/>
      <c r="R843" s="25"/>
    </row>
    <row r="844" spans="2:18" ht="10.5" hidden="1">
      <c r="B844" s="20" t="s">
        <v>168</v>
      </c>
      <c r="E844" s="21"/>
      <c r="F844" s="22">
        <f>'[1]Базовые концовки'!F193</f>
        <v>472.75</v>
      </c>
      <c r="G844" s="22"/>
      <c r="H844" s="22"/>
      <c r="J844" s="8"/>
      <c r="N844" s="22"/>
      <c r="R844" s="25"/>
    </row>
    <row r="845" spans="2:18" ht="10.5" hidden="1">
      <c r="B845" s="20" t="s">
        <v>169</v>
      </c>
      <c r="E845" s="21">
        <v>7.4</v>
      </c>
      <c r="F845" s="22">
        <f>'[1]Базовые концовки'!F194</f>
        <v>620.42</v>
      </c>
      <c r="G845" s="22"/>
      <c r="H845" s="22"/>
      <c r="J845" s="8"/>
      <c r="N845" s="22"/>
      <c r="R845" s="25"/>
    </row>
    <row r="846" spans="2:18" ht="10.5" hidden="1">
      <c r="B846" s="20" t="s">
        <v>170</v>
      </c>
      <c r="E846" s="21">
        <v>5.4</v>
      </c>
      <c r="F846" s="22">
        <f>'[1]Базовые концовки'!F195</f>
        <v>8.26</v>
      </c>
      <c r="G846" s="22"/>
      <c r="H846" s="22"/>
      <c r="J846" s="8"/>
      <c r="N846" s="22"/>
      <c r="R846" s="25"/>
    </row>
    <row r="847" spans="2:18" ht="10.5" hidden="1">
      <c r="B847" s="20" t="s">
        <v>171</v>
      </c>
      <c r="E847" s="21"/>
      <c r="F847" s="22">
        <f>'[1]Базовые концовки'!F196</f>
        <v>628.68</v>
      </c>
      <c r="G847" s="22"/>
      <c r="H847" s="22"/>
      <c r="J847" s="8"/>
      <c r="N847" s="22"/>
      <c r="R847" s="25"/>
    </row>
    <row r="848" spans="2:18" ht="10.5" hidden="1">
      <c r="B848" s="20" t="s">
        <v>172</v>
      </c>
      <c r="E848" s="21"/>
      <c r="F848" s="22">
        <f>'[1]Базовые концовки'!F197</f>
        <v>7.36</v>
      </c>
      <c r="G848" s="22"/>
      <c r="H848" s="22"/>
      <c r="J848" s="8"/>
      <c r="N848" s="22"/>
      <c r="R848" s="25"/>
    </row>
    <row r="849" spans="2:18" ht="10.5" hidden="1">
      <c r="B849" s="20" t="s">
        <v>173</v>
      </c>
      <c r="E849" s="21">
        <v>4.49</v>
      </c>
      <c r="F849" s="22">
        <f>'[1]Базовые концовки'!F198</f>
        <v>181.71</v>
      </c>
      <c r="G849" s="22"/>
      <c r="H849" s="22"/>
      <c r="J849" s="8"/>
      <c r="N849" s="22"/>
      <c r="R849" s="25"/>
    </row>
    <row r="850" spans="2:18" ht="10.5" hidden="1">
      <c r="B850" s="20" t="s">
        <v>174</v>
      </c>
      <c r="E850" s="21">
        <v>4.28</v>
      </c>
      <c r="F850" s="22">
        <f>'[1]Базовые концовки'!F199</f>
        <v>2023.37</v>
      </c>
      <c r="G850" s="22"/>
      <c r="H850" s="22"/>
      <c r="J850" s="8"/>
      <c r="N850" s="22"/>
      <c r="R850" s="25"/>
    </row>
    <row r="851" spans="2:18" ht="10.5" hidden="1">
      <c r="B851" s="20" t="s">
        <v>175</v>
      </c>
      <c r="E851" s="21"/>
      <c r="F851" s="22">
        <f>'[1]Базовые концовки'!F200</f>
        <v>565.17</v>
      </c>
      <c r="G851" s="22"/>
      <c r="H851" s="22"/>
      <c r="J851" s="8"/>
      <c r="N851" s="22"/>
      <c r="R851" s="25"/>
    </row>
    <row r="852" spans="2:18" ht="10.5" hidden="1">
      <c r="B852" s="20" t="s">
        <v>176</v>
      </c>
      <c r="E852" s="21"/>
      <c r="F852" s="22">
        <f>'[1]Базовые концовки'!F201</f>
        <v>371.53</v>
      </c>
      <c r="G852" s="22"/>
      <c r="H852" s="22"/>
      <c r="J852" s="8"/>
      <c r="N852" s="22"/>
      <c r="R852" s="25"/>
    </row>
    <row r="853" spans="2:18" ht="10.5" hidden="1">
      <c r="B853" s="20" t="s">
        <v>177</v>
      </c>
      <c r="E853" s="21">
        <v>0.85</v>
      </c>
      <c r="F853" s="22">
        <f>'[1]Базовые концовки'!F202</f>
        <v>480.39</v>
      </c>
      <c r="G853" s="22"/>
      <c r="H853" s="22"/>
      <c r="J853" s="8"/>
      <c r="N853" s="22"/>
      <c r="R853" s="25"/>
    </row>
    <row r="854" spans="2:18" ht="10.5" hidden="1">
      <c r="B854" s="20" t="s">
        <v>178</v>
      </c>
      <c r="E854" s="21">
        <v>0.8</v>
      </c>
      <c r="F854" s="22">
        <f>'[1]Базовые концовки'!F203</f>
        <v>297.22</v>
      </c>
      <c r="G854" s="22"/>
      <c r="H854" s="22"/>
      <c r="J854" s="8"/>
      <c r="N854" s="22"/>
      <c r="R854" s="25"/>
    </row>
    <row r="855" spans="2:18" ht="10.5" hidden="1">
      <c r="B855" s="20" t="s">
        <v>179</v>
      </c>
      <c r="E855" s="21"/>
      <c r="F855" s="22">
        <f>'[1]Базовые концовки'!F204</f>
        <v>3603.11</v>
      </c>
      <c r="G855" s="22"/>
      <c r="H855" s="22"/>
      <c r="J855" s="8"/>
      <c r="N855" s="22"/>
      <c r="R855" s="25"/>
    </row>
    <row r="856" spans="2:18" ht="10.5" hidden="1">
      <c r="B856" s="20" t="s">
        <v>180</v>
      </c>
      <c r="E856" s="21">
        <v>2.14</v>
      </c>
      <c r="F856" s="22">
        <f>'[1]Базовые концовки'!F205</f>
        <v>77.11</v>
      </c>
      <c r="G856" s="22"/>
      <c r="H856" s="22"/>
      <c r="J856" s="8"/>
      <c r="N856" s="22"/>
      <c r="R856" s="25"/>
    </row>
    <row r="857" spans="2:18" ht="10.5" hidden="1">
      <c r="B857" s="20" t="s">
        <v>181</v>
      </c>
      <c r="E857" s="21"/>
      <c r="F857" s="22">
        <f>'[1]Базовые концовки'!F206</f>
        <v>3680.22</v>
      </c>
      <c r="G857" s="22"/>
      <c r="H857" s="22"/>
      <c r="J857" s="8"/>
      <c r="N857" s="22"/>
      <c r="R857" s="25"/>
    </row>
    <row r="858" spans="2:18" ht="10.5" hidden="1">
      <c r="B858" s="20" t="s">
        <v>182</v>
      </c>
      <c r="E858" s="21">
        <v>2</v>
      </c>
      <c r="F858" s="22">
        <f>'[1]Базовые концовки'!F207</f>
        <v>73.6</v>
      </c>
      <c r="G858" s="22"/>
      <c r="H858" s="22"/>
      <c r="J858" s="8"/>
      <c r="N858" s="22"/>
      <c r="R858" s="25"/>
    </row>
    <row r="859" spans="2:18" ht="10.5" hidden="1">
      <c r="B859" s="20" t="s">
        <v>183</v>
      </c>
      <c r="E859" s="21"/>
      <c r="F859" s="22">
        <f>'[1]Базовые концовки'!F208</f>
        <v>3753.82</v>
      </c>
      <c r="G859" s="22"/>
      <c r="H859" s="22"/>
      <c r="J859" s="8"/>
      <c r="N859" s="22"/>
      <c r="R859" s="25"/>
    </row>
    <row r="860" spans="2:18" ht="10.5" hidden="1">
      <c r="B860" s="20" t="s">
        <v>184</v>
      </c>
      <c r="E860" s="21">
        <v>18</v>
      </c>
      <c r="F860" s="22">
        <f>'[1]Базовые концовки'!F209</f>
        <v>675.69</v>
      </c>
      <c r="G860" s="22"/>
      <c r="H860" s="22"/>
      <c r="J860" s="8"/>
      <c r="N860" s="22"/>
      <c r="R860" s="25"/>
    </row>
    <row r="861" spans="2:18" ht="10.5" hidden="1">
      <c r="B861" s="20" t="s">
        <v>185</v>
      </c>
      <c r="E861" s="21"/>
      <c r="F861" s="22">
        <f>'[1]Базовые концовки'!F210</f>
        <v>4429.51</v>
      </c>
      <c r="G861" s="22"/>
      <c r="H861" s="22"/>
      <c r="J861" s="8"/>
      <c r="N861" s="22"/>
      <c r="R861" s="25"/>
    </row>
    <row r="862" spans="2:18" ht="10.5" hidden="1">
      <c r="B862" s="20" t="s">
        <v>165</v>
      </c>
      <c r="E862" s="21"/>
      <c r="F862" s="22">
        <f>'[1]Базовые концовки'!F211</f>
        <v>1.53</v>
      </c>
      <c r="G862" s="22"/>
      <c r="H862" s="22"/>
      <c r="J862" s="8"/>
      <c r="N862" s="22"/>
      <c r="R862" s="25"/>
    </row>
    <row r="863" spans="2:18" ht="10.5" hidden="1">
      <c r="B863" s="20" t="s">
        <v>166</v>
      </c>
      <c r="E863" s="21"/>
      <c r="F863" s="22">
        <f>'[1]Базовые концовки'!F212</f>
        <v>85.37</v>
      </c>
      <c r="G863" s="22"/>
      <c r="H863" s="22"/>
      <c r="J863" s="8"/>
      <c r="N863" s="22"/>
      <c r="R863" s="25"/>
    </row>
    <row r="864" spans="2:18" ht="10.5" hidden="1">
      <c r="B864" s="20" t="s">
        <v>186</v>
      </c>
      <c r="E864" s="21"/>
      <c r="F864" s="22"/>
      <c r="G864" s="22"/>
      <c r="H864" s="22"/>
      <c r="J864" s="8">
        <f>'[1]Базовые концовки'!J213</f>
        <v>9.630675</v>
      </c>
      <c r="N864" s="22"/>
      <c r="R864" s="25"/>
    </row>
    <row r="865" spans="2:18" ht="10.5" hidden="1">
      <c r="B865" s="20" t="s">
        <v>187</v>
      </c>
      <c r="E865" s="21"/>
      <c r="F865" s="22"/>
      <c r="G865" s="22"/>
      <c r="H865" s="22"/>
      <c r="J865" s="8">
        <f>'[1]Базовые концовки'!J214</f>
        <v>0.1058</v>
      </c>
      <c r="N865" s="22"/>
      <c r="R865" s="25"/>
    </row>
    <row r="866" spans="2:18" ht="10.5" hidden="1">
      <c r="B866" s="20" t="s">
        <v>188</v>
      </c>
      <c r="E866" s="21"/>
      <c r="F866" s="22"/>
      <c r="G866" s="22"/>
      <c r="H866" s="22"/>
      <c r="J866" s="8">
        <f>'[1]Базовые концовки'!J215</f>
        <v>9.736475</v>
      </c>
      <c r="N866" s="22"/>
      <c r="R866" s="25"/>
    </row>
    <row r="868" spans="2:10" ht="10.5">
      <c r="B868" s="63" t="s">
        <v>205</v>
      </c>
      <c r="C868" s="63"/>
      <c r="D868" s="63"/>
      <c r="E868" s="63"/>
      <c r="F868" s="63"/>
      <c r="G868" s="63"/>
      <c r="H868" s="63"/>
      <c r="I868" s="63"/>
      <c r="J868" s="63"/>
    </row>
    <row r="869" spans="2:10" ht="10.5">
      <c r="B869" s="63"/>
      <c r="C869" s="63"/>
      <c r="D869" s="63"/>
      <c r="E869" s="63"/>
      <c r="F869" s="63"/>
      <c r="G869" s="63"/>
      <c r="H869" s="63"/>
      <c r="I869" s="63"/>
      <c r="J869" s="63"/>
    </row>
    <row r="870" spans="1:14" ht="10.5">
      <c r="A870" s="61" t="s">
        <v>206</v>
      </c>
      <c r="B870" s="62" t="s">
        <v>207</v>
      </c>
      <c r="C870" s="59">
        <v>1.5</v>
      </c>
      <c r="D870" s="12">
        <f>'[1]Базовые цены за единицу'!B49</f>
        <v>2340.31</v>
      </c>
      <c r="E870" s="12">
        <f>'[1]Базовые цены за единицу'!D49</f>
        <v>728.27</v>
      </c>
      <c r="F870" s="56">
        <f>'[1]Базовые цены с учетом расхода'!B49</f>
        <v>3510.47</v>
      </c>
      <c r="G870" s="56">
        <f>'[1]Базовые цены с учетом расхода'!C49</f>
        <v>375.24</v>
      </c>
      <c r="H870" s="12">
        <f>'[1]Базовые цены с учетом расхода'!D49</f>
        <v>1092.41</v>
      </c>
      <c r="I870" s="14">
        <v>27.37</v>
      </c>
      <c r="J870" s="14">
        <f>'[1]Базовые цены с учетом расхода'!I49</f>
        <v>41.055</v>
      </c>
      <c r="K870" s="2" t="s">
        <v>34</v>
      </c>
      <c r="L870" s="2" t="s">
        <v>35</v>
      </c>
      <c r="N870" s="56">
        <f>'[1]Базовые цены с учетом расхода'!F49</f>
        <v>2042.82</v>
      </c>
    </row>
    <row r="871" spans="1:14" ht="43.5" customHeight="1">
      <c r="A871" s="59"/>
      <c r="B871" s="62"/>
      <c r="C871" s="59"/>
      <c r="D871" s="13">
        <f>'[1]Базовые цены за единицу'!C49</f>
        <v>250.16</v>
      </c>
      <c r="E871" s="13">
        <f>'[1]Базовые цены за единицу'!E49</f>
        <v>228.16</v>
      </c>
      <c r="F871" s="56"/>
      <c r="G871" s="56"/>
      <c r="H871" s="13">
        <f>'[1]Базовые цены с учетом расхода'!E49</f>
        <v>342.24</v>
      </c>
      <c r="I871" s="2">
        <v>18.2965</v>
      </c>
      <c r="J871" s="2">
        <f>'[1]Базовые цены с учетом расхода'!K49</f>
        <v>27.44475</v>
      </c>
      <c r="K871" s="2" t="s">
        <v>36</v>
      </c>
      <c r="L871" s="2" t="s">
        <v>37</v>
      </c>
      <c r="N871" s="56"/>
    </row>
    <row r="872" spans="2:6" ht="10.5" hidden="1">
      <c r="B872" s="15" t="s">
        <v>38</v>
      </c>
      <c r="F872" s="2">
        <v>375.24</v>
      </c>
    </row>
    <row r="873" spans="2:6" ht="10.5" hidden="1">
      <c r="B873" s="15" t="s">
        <v>39</v>
      </c>
      <c r="F873" s="2">
        <v>1092.41</v>
      </c>
    </row>
    <row r="874" spans="2:6" ht="10.5" hidden="1">
      <c r="B874" s="15" t="s">
        <v>40</v>
      </c>
      <c r="F874" s="2">
        <v>342.24</v>
      </c>
    </row>
    <row r="875" spans="2:6" ht="10.5" hidden="1">
      <c r="B875" s="15" t="s">
        <v>41</v>
      </c>
      <c r="F875" s="2">
        <v>2042.82</v>
      </c>
    </row>
    <row r="876" ht="21" hidden="1">
      <c r="B876" s="15" t="s">
        <v>42</v>
      </c>
    </row>
    <row r="877" spans="2:11" ht="21" hidden="1">
      <c r="B877" s="15" t="s">
        <v>43</v>
      </c>
      <c r="C877" s="16">
        <v>4.35</v>
      </c>
      <c r="F877" s="2">
        <v>6.52</v>
      </c>
      <c r="K877" s="2" t="s">
        <v>44</v>
      </c>
    </row>
    <row r="878" ht="10.5" hidden="1">
      <c r="B878" s="15" t="s">
        <v>45</v>
      </c>
    </row>
    <row r="879" ht="21" hidden="1">
      <c r="B879" s="15" t="s">
        <v>46</v>
      </c>
    </row>
    <row r="880" ht="10.5" hidden="1">
      <c r="B880" s="15" t="s">
        <v>47</v>
      </c>
    </row>
    <row r="881" spans="2:12" ht="10.5" hidden="1">
      <c r="B881" s="15" t="s">
        <v>48</v>
      </c>
      <c r="C881" s="1">
        <v>95</v>
      </c>
      <c r="F881" s="13">
        <f>IF('[1]Базовые цены с учетом расхода'!N49&gt;0,'[1]Базовые цены с учетом расхода'!N49,IF('[1]Базовые цены с учетом расхода'!N49&lt;0,'[1]Базовые цены с учетом расхода'!N49,""))</f>
        <v>681.61</v>
      </c>
      <c r="L881" s="5" t="s">
        <v>49</v>
      </c>
    </row>
    <row r="882" spans="2:12" ht="10.5" hidden="1">
      <c r="B882" s="15" t="s">
        <v>50</v>
      </c>
      <c r="C882" s="1">
        <v>95</v>
      </c>
      <c r="F882" s="13">
        <f>IF('[1]Базовые цены с учетом расхода'!P49&gt;0,'[1]Базовые цены с учетом расхода'!P49,IF('[1]Базовые цены с учетом расхода'!P49&lt;0,'[1]Базовые цены с учетом расхода'!P49,""))</f>
        <v>356.48</v>
      </c>
      <c r="L882" s="5" t="s">
        <v>51</v>
      </c>
    </row>
    <row r="883" spans="2:12" ht="10.5" hidden="1">
      <c r="B883" s="15" t="s">
        <v>52</v>
      </c>
      <c r="C883" s="1">
        <v>95</v>
      </c>
      <c r="F883" s="13">
        <f>IF('[1]Базовые цены с учетом расхода'!Q49&gt;0,'[1]Базовые цены с учетом расхода'!Q49,IF('[1]Базовые цены с учетом расхода'!Q49&lt;0,'[1]Базовые цены с учетом расхода'!Q49,""))</f>
        <v>325.13</v>
      </c>
      <c r="L883" s="5" t="s">
        <v>53</v>
      </c>
    </row>
    <row r="884" spans="2:12" ht="10.5" hidden="1">
      <c r="B884" s="15" t="s">
        <v>54</v>
      </c>
      <c r="C884" s="1">
        <v>65</v>
      </c>
      <c r="F884" s="13">
        <f>IF('[1]Базовые цены с учетом расхода'!O49&gt;0,'[1]Базовые цены с учетом расхода'!O49,IF('[1]Базовые цены с учетом расхода'!O49&lt;0,'[1]Базовые цены с учетом расхода'!O49,""))</f>
        <v>466.36</v>
      </c>
      <c r="L884" s="5" t="s">
        <v>55</v>
      </c>
    </row>
    <row r="885" spans="2:12" ht="10.5" hidden="1">
      <c r="B885" s="15" t="s">
        <v>56</v>
      </c>
      <c r="C885" s="1">
        <v>65</v>
      </c>
      <c r="F885" s="13">
        <f>IF('[1]Базовые цены с учетом расхода'!R49&gt;0,'[1]Базовые цены с учетом расхода'!R49,IF('[1]Базовые цены с учетом расхода'!R49&lt;0,'[1]Базовые цены с учетом расхода'!R49,""))</f>
        <v>243.9</v>
      </c>
      <c r="L885" s="5" t="s">
        <v>57</v>
      </c>
    </row>
    <row r="886" spans="2:12" ht="10.5" hidden="1">
      <c r="B886" s="15" t="s">
        <v>58</v>
      </c>
      <c r="C886" s="1">
        <v>65</v>
      </c>
      <c r="F886" s="13">
        <f>IF('[1]Базовые цены с учетом расхода'!S49&gt;0,'[1]Базовые цены с учетом расхода'!S49,IF('[1]Базовые цены с учетом расхода'!S49&lt;0,'[1]Базовые цены с учетом расхода'!S49,""))</f>
        <v>222.47</v>
      </c>
      <c r="L886" s="5" t="s">
        <v>59</v>
      </c>
    </row>
    <row r="887" spans="1:10" ht="10.5">
      <c r="A887" s="17"/>
      <c r="B887" s="17"/>
      <c r="C887" s="17"/>
      <c r="D887" s="17"/>
      <c r="E887" s="17"/>
      <c r="F887" s="17"/>
      <c r="G887" s="17"/>
      <c r="H887" s="17"/>
      <c r="I887" s="17"/>
      <c r="J887" s="17"/>
    </row>
    <row r="888" spans="1:14" ht="10.5">
      <c r="A888" s="61" t="s">
        <v>208</v>
      </c>
      <c r="B888" s="62" t="s">
        <v>209</v>
      </c>
      <c r="C888" s="59">
        <v>153</v>
      </c>
      <c r="D888" s="12">
        <f>'[1]Базовые цены за единицу'!B50</f>
        <v>6.44</v>
      </c>
      <c r="E888" s="12">
        <f>'[1]Базовые цены за единицу'!D50</f>
        <v>0</v>
      </c>
      <c r="F888" s="56">
        <f>'[1]Базовые цены с учетом расхода'!B50</f>
        <v>985.32</v>
      </c>
      <c r="G888" s="56">
        <f>'[1]Базовые цены с учетом расхода'!C50</f>
        <v>0</v>
      </c>
      <c r="H888" s="12">
        <f>'[1]Базовые цены с учетом расхода'!D50</f>
        <v>0</v>
      </c>
      <c r="I888" s="14"/>
      <c r="J888" s="14">
        <f>'[1]Базовые цены с учетом расхода'!I50</f>
        <v>0</v>
      </c>
      <c r="K888" s="2" t="s">
        <v>34</v>
      </c>
      <c r="L888" s="2" t="s">
        <v>35</v>
      </c>
      <c r="N888" s="56">
        <f>'[1]Базовые цены с учетом расхода'!F50</f>
        <v>985.32</v>
      </c>
    </row>
    <row r="889" spans="1:14" ht="21.75" customHeight="1">
      <c r="A889" s="59"/>
      <c r="B889" s="62"/>
      <c r="C889" s="59"/>
      <c r="D889" s="13">
        <f>'[1]Базовые цены за единицу'!C50</f>
        <v>0</v>
      </c>
      <c r="E889" s="13">
        <f>'[1]Базовые цены за единицу'!E50</f>
        <v>0</v>
      </c>
      <c r="F889" s="56"/>
      <c r="G889" s="56"/>
      <c r="H889" s="13">
        <f>'[1]Базовые цены с учетом расхода'!E50</f>
        <v>0</v>
      </c>
      <c r="J889" s="2">
        <f>'[1]Базовые цены с учетом расхода'!K50</f>
        <v>0</v>
      </c>
      <c r="K889" s="2" t="s">
        <v>36</v>
      </c>
      <c r="L889" s="2" t="s">
        <v>37</v>
      </c>
      <c r="N889" s="56"/>
    </row>
    <row r="890" ht="10.5">
      <c r="B890" s="19" t="str">
        <f>IF(ROUND((150*1.02)/1,9)=C888,"Объем: 150*1,02","")</f>
        <v>Объем: 150*1,02</v>
      </c>
    </row>
    <row r="891" ht="10.5" hidden="1">
      <c r="B891" s="15" t="s">
        <v>38</v>
      </c>
    </row>
    <row r="892" ht="10.5" hidden="1">
      <c r="B892" s="15" t="s">
        <v>39</v>
      </c>
    </row>
    <row r="893" ht="10.5" hidden="1">
      <c r="B893" s="15" t="s">
        <v>40</v>
      </c>
    </row>
    <row r="894" spans="2:6" ht="10.5" hidden="1">
      <c r="B894" s="15" t="s">
        <v>41</v>
      </c>
      <c r="F894" s="2">
        <v>985.32</v>
      </c>
    </row>
    <row r="895" ht="21" hidden="1">
      <c r="B895" s="15" t="s">
        <v>42</v>
      </c>
    </row>
    <row r="896" spans="2:11" ht="21" hidden="1">
      <c r="B896" s="15" t="s">
        <v>43</v>
      </c>
      <c r="C896" s="16"/>
      <c r="K896" s="2" t="s">
        <v>44</v>
      </c>
    </row>
    <row r="897" ht="10.5" hidden="1">
      <c r="B897" s="15" t="s">
        <v>45</v>
      </c>
    </row>
    <row r="898" ht="21" hidden="1">
      <c r="B898" s="15" t="s">
        <v>46</v>
      </c>
    </row>
    <row r="899" ht="10.5" hidden="1">
      <c r="B899" s="15" t="s">
        <v>47</v>
      </c>
    </row>
    <row r="900" spans="2:12" ht="10.5" hidden="1">
      <c r="B900" s="15" t="s">
        <v>48</v>
      </c>
      <c r="F900" s="13">
        <f>IF('[1]Базовые цены с учетом расхода'!N50&gt;0,'[1]Базовые цены с учетом расхода'!N50,IF('[1]Базовые цены с учетом расхода'!N50&lt;0,'[1]Базовые цены с учетом расхода'!N50,""))</f>
      </c>
      <c r="L900" s="5" t="s">
        <v>49</v>
      </c>
    </row>
    <row r="901" spans="2:12" ht="10.5" hidden="1">
      <c r="B901" s="15" t="s">
        <v>50</v>
      </c>
      <c r="F901" s="13">
        <f>IF('[1]Базовые цены с учетом расхода'!P50&gt;0,'[1]Базовые цены с учетом расхода'!P50,IF('[1]Базовые цены с учетом расхода'!P50&lt;0,'[1]Базовые цены с учетом расхода'!P50,""))</f>
      </c>
      <c r="L901" s="5" t="s">
        <v>51</v>
      </c>
    </row>
    <row r="902" spans="2:12" ht="10.5" hidden="1">
      <c r="B902" s="15" t="s">
        <v>52</v>
      </c>
      <c r="F902" s="13">
        <f>IF('[1]Базовые цены с учетом расхода'!Q50&gt;0,'[1]Базовые цены с учетом расхода'!Q50,IF('[1]Базовые цены с учетом расхода'!Q50&lt;0,'[1]Базовые цены с учетом расхода'!Q50,""))</f>
      </c>
      <c r="L902" s="5" t="s">
        <v>53</v>
      </c>
    </row>
    <row r="903" spans="2:12" ht="10.5" hidden="1">
      <c r="B903" s="15" t="s">
        <v>54</v>
      </c>
      <c r="F903" s="13">
        <f>IF('[1]Базовые цены с учетом расхода'!O50&gt;0,'[1]Базовые цены с учетом расхода'!O50,IF('[1]Базовые цены с учетом расхода'!O50&lt;0,'[1]Базовые цены с учетом расхода'!O50,""))</f>
      </c>
      <c r="L903" s="5" t="s">
        <v>55</v>
      </c>
    </row>
    <row r="904" spans="2:12" ht="10.5" hidden="1">
      <c r="B904" s="15" t="s">
        <v>56</v>
      </c>
      <c r="F904" s="13">
        <f>IF('[1]Базовые цены с учетом расхода'!R50&gt;0,'[1]Базовые цены с учетом расхода'!R50,IF('[1]Базовые цены с учетом расхода'!R50&lt;0,'[1]Базовые цены с учетом расхода'!R50,""))</f>
      </c>
      <c r="L904" s="5" t="s">
        <v>57</v>
      </c>
    </row>
    <row r="905" spans="2:12" ht="10.5" hidden="1">
      <c r="B905" s="15" t="s">
        <v>58</v>
      </c>
      <c r="F905" s="13">
        <f>IF('[1]Базовые цены с учетом расхода'!S50&gt;0,'[1]Базовые цены с учетом расхода'!S50,IF('[1]Базовые цены с учетом расхода'!S50&lt;0,'[1]Базовые цены с учетом расхода'!S50,""))</f>
      </c>
      <c r="L905" s="5" t="s">
        <v>59</v>
      </c>
    </row>
    <row r="906" spans="1:10" ht="10.5">
      <c r="A906" s="17"/>
      <c r="B906" s="17"/>
      <c r="C906" s="17"/>
      <c r="D906" s="17"/>
      <c r="E906" s="17"/>
      <c r="F906" s="17"/>
      <c r="G906" s="17"/>
      <c r="H906" s="17"/>
      <c r="I906" s="17"/>
      <c r="J906" s="17"/>
    </row>
    <row r="907" spans="1:14" ht="10.5">
      <c r="A907" s="61" t="s">
        <v>210</v>
      </c>
      <c r="B907" s="62" t="s">
        <v>211</v>
      </c>
      <c r="C907" s="59">
        <v>24</v>
      </c>
      <c r="D907" s="12">
        <f>'[1]Базовые цены за единицу'!B51</f>
        <v>5.6</v>
      </c>
      <c r="E907" s="12">
        <f>'[1]Базовые цены за единицу'!D51</f>
        <v>0</v>
      </c>
      <c r="F907" s="56">
        <f>'[1]Базовые цены с учетом расхода'!B51</f>
        <v>134.4</v>
      </c>
      <c r="G907" s="56">
        <f>'[1]Базовые цены с учетом расхода'!C51</f>
        <v>0</v>
      </c>
      <c r="H907" s="12">
        <f>'[1]Базовые цены с учетом расхода'!D51</f>
        <v>0</v>
      </c>
      <c r="I907" s="14"/>
      <c r="J907" s="14">
        <f>'[1]Базовые цены с учетом расхода'!I51</f>
        <v>0</v>
      </c>
      <c r="K907" s="2" t="s">
        <v>34</v>
      </c>
      <c r="L907" s="2" t="s">
        <v>35</v>
      </c>
      <c r="N907" s="56">
        <f>'[1]Базовые цены с учетом расхода'!F51</f>
        <v>134.4</v>
      </c>
    </row>
    <row r="908" spans="1:14" ht="33" customHeight="1">
      <c r="A908" s="59"/>
      <c r="B908" s="62"/>
      <c r="C908" s="59"/>
      <c r="D908" s="13">
        <f>'[1]Базовые цены за единицу'!C51</f>
        <v>0</v>
      </c>
      <c r="E908" s="13">
        <f>'[1]Базовые цены за единицу'!E51</f>
        <v>0</v>
      </c>
      <c r="F908" s="56"/>
      <c r="G908" s="56"/>
      <c r="H908" s="13">
        <f>'[1]Базовые цены с учетом расхода'!E51</f>
        <v>0</v>
      </c>
      <c r="J908" s="2">
        <f>'[1]Базовые цены с учетом расхода'!K51</f>
        <v>0</v>
      </c>
      <c r="K908" s="2" t="s">
        <v>36</v>
      </c>
      <c r="L908" s="2" t="s">
        <v>37</v>
      </c>
      <c r="N908" s="56"/>
    </row>
    <row r="909" spans="2:10" ht="10.5">
      <c r="B909" s="60" t="s">
        <v>78</v>
      </c>
      <c r="C909" s="60"/>
      <c r="D909" s="60"/>
      <c r="E909" s="60"/>
      <c r="F909" s="60"/>
      <c r="G909" s="60"/>
      <c r="H909" s="60"/>
      <c r="I909" s="60"/>
      <c r="J909" s="60"/>
    </row>
    <row r="910" ht="10.5" hidden="1">
      <c r="B910" s="15" t="s">
        <v>38</v>
      </c>
    </row>
    <row r="911" ht="10.5" hidden="1">
      <c r="B911" s="15" t="s">
        <v>39</v>
      </c>
    </row>
    <row r="912" ht="10.5" hidden="1">
      <c r="B912" s="15" t="s">
        <v>40</v>
      </c>
    </row>
    <row r="913" spans="2:6" ht="10.5" hidden="1">
      <c r="B913" s="15" t="s">
        <v>41</v>
      </c>
      <c r="F913" s="2">
        <v>134.4</v>
      </c>
    </row>
    <row r="914" ht="21" hidden="1">
      <c r="B914" s="15" t="s">
        <v>42</v>
      </c>
    </row>
    <row r="915" spans="2:11" ht="21" hidden="1">
      <c r="B915" s="15" t="s">
        <v>43</v>
      </c>
      <c r="C915" s="16"/>
      <c r="K915" s="2" t="s">
        <v>44</v>
      </c>
    </row>
    <row r="916" ht="10.5" hidden="1">
      <c r="B916" s="15" t="s">
        <v>45</v>
      </c>
    </row>
    <row r="917" ht="21" hidden="1">
      <c r="B917" s="15" t="s">
        <v>46</v>
      </c>
    </row>
    <row r="918" ht="10.5" hidden="1">
      <c r="B918" s="15" t="s">
        <v>47</v>
      </c>
    </row>
    <row r="919" spans="2:12" ht="10.5" hidden="1">
      <c r="B919" s="15" t="s">
        <v>48</v>
      </c>
      <c r="F919" s="13">
        <f>IF('[1]Базовые цены с учетом расхода'!N51&gt;0,'[1]Базовые цены с учетом расхода'!N51,IF('[1]Базовые цены с учетом расхода'!N51&lt;0,'[1]Базовые цены с учетом расхода'!N51,""))</f>
      </c>
      <c r="L919" s="5" t="s">
        <v>49</v>
      </c>
    </row>
    <row r="920" spans="2:12" ht="10.5" hidden="1">
      <c r="B920" s="15" t="s">
        <v>50</v>
      </c>
      <c r="F920" s="13">
        <f>IF('[1]Базовые цены с учетом расхода'!P51&gt;0,'[1]Базовые цены с учетом расхода'!P51,IF('[1]Базовые цены с учетом расхода'!P51&lt;0,'[1]Базовые цены с учетом расхода'!P51,""))</f>
      </c>
      <c r="L920" s="5" t="s">
        <v>51</v>
      </c>
    </row>
    <row r="921" spans="2:12" ht="10.5" hidden="1">
      <c r="B921" s="15" t="s">
        <v>52</v>
      </c>
      <c r="F921" s="13">
        <f>IF('[1]Базовые цены с учетом расхода'!Q51&gt;0,'[1]Базовые цены с учетом расхода'!Q51,IF('[1]Базовые цены с учетом расхода'!Q51&lt;0,'[1]Базовые цены с учетом расхода'!Q51,""))</f>
      </c>
      <c r="L921" s="5" t="s">
        <v>53</v>
      </c>
    </row>
    <row r="922" spans="2:12" ht="10.5" hidden="1">
      <c r="B922" s="15" t="s">
        <v>54</v>
      </c>
      <c r="F922" s="13">
        <f>IF('[1]Базовые цены с учетом расхода'!O51&gt;0,'[1]Базовые цены с учетом расхода'!O51,IF('[1]Базовые цены с учетом расхода'!O51&lt;0,'[1]Базовые цены с учетом расхода'!O51,""))</f>
      </c>
      <c r="L922" s="5" t="s">
        <v>55</v>
      </c>
    </row>
    <row r="923" spans="2:12" ht="10.5" hidden="1">
      <c r="B923" s="15" t="s">
        <v>56</v>
      </c>
      <c r="F923" s="13">
        <f>IF('[1]Базовые цены с учетом расхода'!R51&gt;0,'[1]Базовые цены с учетом расхода'!R51,IF('[1]Базовые цены с учетом расхода'!R51&lt;0,'[1]Базовые цены с учетом расхода'!R51,""))</f>
      </c>
      <c r="L923" s="5" t="s">
        <v>57</v>
      </c>
    </row>
    <row r="924" spans="2:12" ht="10.5" hidden="1">
      <c r="B924" s="15" t="s">
        <v>58</v>
      </c>
      <c r="F924" s="13">
        <f>IF('[1]Базовые цены с учетом расхода'!S51&gt;0,'[1]Базовые цены с учетом расхода'!S51,IF('[1]Базовые цены с учетом расхода'!S51&lt;0,'[1]Базовые цены с учетом расхода'!S51,""))</f>
      </c>
      <c r="L924" s="5" t="s">
        <v>59</v>
      </c>
    </row>
    <row r="925" spans="1:10" ht="10.5">
      <c r="A925" s="17"/>
      <c r="B925" s="17"/>
      <c r="C925" s="17"/>
      <c r="D925" s="17"/>
      <c r="E925" s="17"/>
      <c r="F925" s="17"/>
      <c r="G925" s="17"/>
      <c r="H925" s="17"/>
      <c r="I925" s="17"/>
      <c r="J925" s="17"/>
    </row>
    <row r="926" spans="1:14" ht="10.5">
      <c r="A926" s="61" t="s">
        <v>212</v>
      </c>
      <c r="B926" s="62" t="s">
        <v>90</v>
      </c>
      <c r="C926" s="59">
        <v>1.8</v>
      </c>
      <c r="D926" s="12">
        <f>'[1]Базовые цены за единицу'!B52</f>
        <v>788.37</v>
      </c>
      <c r="E926" s="12">
        <f>'[1]Базовые цены за единицу'!D52</f>
        <v>12.01</v>
      </c>
      <c r="F926" s="56">
        <f>'[1]Базовые цены с учетом расхода'!B52</f>
        <v>1419.07</v>
      </c>
      <c r="G926" s="56">
        <f>'[1]Базовые цены с учетом расхода'!C52</f>
        <v>148.72</v>
      </c>
      <c r="H926" s="12">
        <f>'[1]Базовые цены с учетом расхода'!D52</f>
        <v>21.62</v>
      </c>
      <c r="I926" s="14">
        <v>9.039</v>
      </c>
      <c r="J926" s="14">
        <f>'[1]Базовые цены с учетом расхода'!I52</f>
        <v>16.2702</v>
      </c>
      <c r="K926" s="2" t="s">
        <v>34</v>
      </c>
      <c r="L926" s="2" t="s">
        <v>35</v>
      </c>
      <c r="N926" s="56">
        <f>'[1]Базовые цены с учетом расхода'!F52</f>
        <v>1248.73</v>
      </c>
    </row>
    <row r="927" spans="1:14" ht="54.75" customHeight="1">
      <c r="A927" s="59"/>
      <c r="B927" s="62"/>
      <c r="C927" s="59"/>
      <c r="D927" s="13">
        <f>'[1]Базовые цены за единицу'!C52</f>
        <v>82.62</v>
      </c>
      <c r="E927" s="13">
        <f>'[1]Базовые цены за единицу'!E52</f>
        <v>0.67</v>
      </c>
      <c r="F927" s="56"/>
      <c r="G927" s="56"/>
      <c r="H927" s="13">
        <f>'[1]Базовые цены с учетом расхода'!E52</f>
        <v>1.21</v>
      </c>
      <c r="I927" s="2">
        <v>0.046</v>
      </c>
      <c r="J927" s="2">
        <f>'[1]Базовые цены с учетом расхода'!K52</f>
        <v>0.0828</v>
      </c>
      <c r="K927" s="2" t="s">
        <v>36</v>
      </c>
      <c r="L927" s="2" t="s">
        <v>37</v>
      </c>
      <c r="N927" s="56"/>
    </row>
    <row r="928" spans="2:6" ht="10.5" hidden="1">
      <c r="B928" s="15" t="s">
        <v>38</v>
      </c>
      <c r="F928" s="2">
        <v>148.72</v>
      </c>
    </row>
    <row r="929" spans="2:6" ht="10.5" hidden="1">
      <c r="B929" s="15" t="s">
        <v>39</v>
      </c>
      <c r="F929" s="2">
        <v>21.62</v>
      </c>
    </row>
    <row r="930" spans="2:6" ht="10.5" hidden="1">
      <c r="B930" s="15" t="s">
        <v>40</v>
      </c>
      <c r="F930" s="2">
        <v>1.21</v>
      </c>
    </row>
    <row r="931" spans="2:6" ht="10.5" hidden="1">
      <c r="B931" s="15" t="s">
        <v>41</v>
      </c>
      <c r="F931" s="2">
        <v>1248.73</v>
      </c>
    </row>
    <row r="932" ht="21" hidden="1">
      <c r="B932" s="15" t="s">
        <v>42</v>
      </c>
    </row>
    <row r="933" spans="2:11" ht="21" hidden="1">
      <c r="B933" s="15" t="s">
        <v>43</v>
      </c>
      <c r="C933" s="16">
        <v>1.44</v>
      </c>
      <c r="F933" s="2">
        <v>2.59</v>
      </c>
      <c r="K933" s="2" t="s">
        <v>44</v>
      </c>
    </row>
    <row r="934" ht="10.5" hidden="1">
      <c r="B934" s="15" t="s">
        <v>45</v>
      </c>
    </row>
    <row r="935" ht="21" hidden="1">
      <c r="B935" s="15" t="s">
        <v>46</v>
      </c>
    </row>
    <row r="936" ht="10.5" hidden="1">
      <c r="B936" s="15" t="s">
        <v>47</v>
      </c>
    </row>
    <row r="937" spans="2:12" ht="10.5" hidden="1">
      <c r="B937" s="15" t="s">
        <v>48</v>
      </c>
      <c r="C937" s="1">
        <v>95</v>
      </c>
      <c r="F937" s="13">
        <f>IF('[1]Базовые цены с учетом расхода'!N52&gt;0,'[1]Базовые цены с учетом расхода'!N52,IF('[1]Базовые цены с учетом расхода'!N52&lt;0,'[1]Базовые цены с учетом расхода'!N52,""))</f>
        <v>142.43</v>
      </c>
      <c r="L937" s="5" t="s">
        <v>49</v>
      </c>
    </row>
    <row r="938" spans="2:12" ht="10.5" hidden="1">
      <c r="B938" s="15" t="s">
        <v>50</v>
      </c>
      <c r="C938" s="1">
        <v>95</v>
      </c>
      <c r="F938" s="13">
        <f>IF('[1]Базовые цены с учетом расхода'!P52&gt;0,'[1]Базовые цены с учетом расхода'!P52,IF('[1]Базовые цены с учетом расхода'!P52&lt;0,'[1]Базовые цены с учетом расхода'!P52,""))</f>
        <v>141.28</v>
      </c>
      <c r="L938" s="5" t="s">
        <v>51</v>
      </c>
    </row>
    <row r="939" spans="2:12" ht="10.5" hidden="1">
      <c r="B939" s="15" t="s">
        <v>52</v>
      </c>
      <c r="C939" s="1">
        <v>95</v>
      </c>
      <c r="F939" s="13">
        <f>IF('[1]Базовые цены с учетом расхода'!Q52&gt;0,'[1]Базовые цены с учетом расхода'!Q52,IF('[1]Базовые цены с учетом расхода'!Q52&lt;0,'[1]Базовые цены с учетом расхода'!Q52,""))</f>
        <v>1.15</v>
      </c>
      <c r="L939" s="5" t="s">
        <v>53</v>
      </c>
    </row>
    <row r="940" spans="2:12" ht="10.5" hidden="1">
      <c r="B940" s="15" t="s">
        <v>54</v>
      </c>
      <c r="C940" s="1">
        <v>65</v>
      </c>
      <c r="F940" s="13">
        <f>IF('[1]Базовые цены с учетом расхода'!O52&gt;0,'[1]Базовые цены с учетом расхода'!O52,IF('[1]Базовые цены с учетом расхода'!O52&lt;0,'[1]Базовые цены с учетом расхода'!O52,""))</f>
        <v>97.45</v>
      </c>
      <c r="L940" s="5" t="s">
        <v>55</v>
      </c>
    </row>
    <row r="941" spans="2:12" ht="10.5" hidden="1">
      <c r="B941" s="15" t="s">
        <v>56</v>
      </c>
      <c r="C941" s="1">
        <v>65</v>
      </c>
      <c r="F941" s="13">
        <f>IF('[1]Базовые цены с учетом расхода'!R52&gt;0,'[1]Базовые цены с учетом расхода'!R52,IF('[1]Базовые цены с учетом расхода'!R52&lt;0,'[1]Базовые цены с учетом расхода'!R52,""))</f>
        <v>96.66</v>
      </c>
      <c r="L941" s="5" t="s">
        <v>57</v>
      </c>
    </row>
    <row r="942" spans="2:12" ht="10.5" hidden="1">
      <c r="B942" s="15" t="s">
        <v>58</v>
      </c>
      <c r="C942" s="1">
        <v>65</v>
      </c>
      <c r="F942" s="13">
        <f>IF('[1]Базовые цены с учетом расхода'!S52&gt;0,'[1]Базовые цены с учетом расхода'!S52,IF('[1]Базовые цены с учетом расхода'!S52&lt;0,'[1]Базовые цены с учетом расхода'!S52,""))</f>
        <v>0.79</v>
      </c>
      <c r="L942" s="5" t="s">
        <v>59</v>
      </c>
    </row>
    <row r="943" spans="1:10" ht="10.5">
      <c r="A943" s="17"/>
      <c r="B943" s="17"/>
      <c r="C943" s="17"/>
      <c r="D943" s="17"/>
      <c r="E943" s="17"/>
      <c r="F943" s="17"/>
      <c r="G943" s="17"/>
      <c r="H943" s="17"/>
      <c r="I943" s="17"/>
      <c r="J943" s="17"/>
    </row>
    <row r="944" spans="1:14" ht="10.5">
      <c r="A944" s="61" t="s">
        <v>213</v>
      </c>
      <c r="B944" s="62" t="s">
        <v>214</v>
      </c>
      <c r="C944" s="59">
        <v>0.1836</v>
      </c>
      <c r="D944" s="12">
        <f>'[1]Базовые цены за единицу'!B53</f>
        <v>4932.7</v>
      </c>
      <c r="E944" s="12">
        <f>'[1]Базовые цены за единицу'!D53</f>
        <v>0</v>
      </c>
      <c r="F944" s="56">
        <f>'[1]Базовые цены с учетом расхода'!B53</f>
        <v>905.64</v>
      </c>
      <c r="G944" s="56">
        <f>'[1]Базовые цены с учетом расхода'!C53</f>
        <v>0</v>
      </c>
      <c r="H944" s="12">
        <f>'[1]Базовые цены с учетом расхода'!D53</f>
        <v>0</v>
      </c>
      <c r="I944" s="14"/>
      <c r="J944" s="14">
        <f>'[1]Базовые цены с учетом расхода'!I53</f>
        <v>0</v>
      </c>
      <c r="K944" s="2" t="s">
        <v>34</v>
      </c>
      <c r="L944" s="2" t="s">
        <v>35</v>
      </c>
      <c r="N944" s="56">
        <f>'[1]Базовые цены с учетом расхода'!F53</f>
        <v>905.64</v>
      </c>
    </row>
    <row r="945" spans="1:14" ht="66" customHeight="1">
      <c r="A945" s="59"/>
      <c r="B945" s="62"/>
      <c r="C945" s="59"/>
      <c r="D945" s="13">
        <f>'[1]Базовые цены за единицу'!C53</f>
        <v>0</v>
      </c>
      <c r="E945" s="13">
        <f>'[1]Базовые цены за единицу'!E53</f>
        <v>0</v>
      </c>
      <c r="F945" s="56"/>
      <c r="G945" s="56"/>
      <c r="H945" s="13">
        <f>'[1]Базовые цены с учетом расхода'!E53</f>
        <v>0</v>
      </c>
      <c r="J945" s="2">
        <f>'[1]Базовые цены с учетом расхода'!K53</f>
        <v>0</v>
      </c>
      <c r="K945" s="2" t="s">
        <v>36</v>
      </c>
      <c r="L945" s="2" t="s">
        <v>37</v>
      </c>
      <c r="N945" s="56"/>
    </row>
    <row r="946" ht="10.5">
      <c r="B946" s="19" t="str">
        <f>IF(ROUND((180*1.02)/1000,9)=C944,"Объем: 180*1,02","")</f>
        <v>Объем: 180*1,02</v>
      </c>
    </row>
    <row r="947" ht="10.5" hidden="1">
      <c r="B947" s="15" t="s">
        <v>38</v>
      </c>
    </row>
    <row r="948" ht="10.5" hidden="1">
      <c r="B948" s="15" t="s">
        <v>39</v>
      </c>
    </row>
    <row r="949" ht="10.5" hidden="1">
      <c r="B949" s="15" t="s">
        <v>40</v>
      </c>
    </row>
    <row r="950" spans="2:6" ht="10.5" hidden="1">
      <c r="B950" s="15" t="s">
        <v>41</v>
      </c>
      <c r="F950" s="2">
        <v>905.64</v>
      </c>
    </row>
    <row r="951" ht="21" hidden="1">
      <c r="B951" s="15" t="s">
        <v>42</v>
      </c>
    </row>
    <row r="952" spans="2:11" ht="21" hidden="1">
      <c r="B952" s="15" t="s">
        <v>43</v>
      </c>
      <c r="C952" s="16"/>
      <c r="K952" s="2" t="s">
        <v>44</v>
      </c>
    </row>
    <row r="953" ht="10.5" hidden="1">
      <c r="B953" s="15" t="s">
        <v>45</v>
      </c>
    </row>
    <row r="954" ht="21" hidden="1">
      <c r="B954" s="15" t="s">
        <v>46</v>
      </c>
    </row>
    <row r="955" ht="10.5" hidden="1">
      <c r="B955" s="15" t="s">
        <v>47</v>
      </c>
    </row>
    <row r="956" spans="2:12" ht="10.5" hidden="1">
      <c r="B956" s="15" t="s">
        <v>48</v>
      </c>
      <c r="F956" s="13">
        <f>IF('[1]Базовые цены с учетом расхода'!N53&gt;0,'[1]Базовые цены с учетом расхода'!N53,IF('[1]Базовые цены с учетом расхода'!N53&lt;0,'[1]Базовые цены с учетом расхода'!N53,""))</f>
      </c>
      <c r="L956" s="5" t="s">
        <v>49</v>
      </c>
    </row>
    <row r="957" spans="2:12" ht="10.5" hidden="1">
      <c r="B957" s="15" t="s">
        <v>50</v>
      </c>
      <c r="F957" s="13">
        <f>IF('[1]Базовые цены с учетом расхода'!P53&gt;0,'[1]Базовые цены с учетом расхода'!P53,IF('[1]Базовые цены с учетом расхода'!P53&lt;0,'[1]Базовые цены с учетом расхода'!P53,""))</f>
      </c>
      <c r="L957" s="5" t="s">
        <v>51</v>
      </c>
    </row>
    <row r="958" spans="2:12" ht="10.5" hidden="1">
      <c r="B958" s="15" t="s">
        <v>52</v>
      </c>
      <c r="F958" s="13">
        <f>IF('[1]Базовые цены с учетом расхода'!Q53&gt;0,'[1]Базовые цены с учетом расхода'!Q53,IF('[1]Базовые цены с учетом расхода'!Q53&lt;0,'[1]Базовые цены с учетом расхода'!Q53,""))</f>
      </c>
      <c r="L958" s="5" t="s">
        <v>53</v>
      </c>
    </row>
    <row r="959" spans="2:12" ht="10.5" hidden="1">
      <c r="B959" s="15" t="s">
        <v>54</v>
      </c>
      <c r="F959" s="13">
        <f>IF('[1]Базовые цены с учетом расхода'!O53&gt;0,'[1]Базовые цены с учетом расхода'!O53,IF('[1]Базовые цены с учетом расхода'!O53&lt;0,'[1]Базовые цены с учетом расхода'!O53,""))</f>
      </c>
      <c r="L959" s="5" t="s">
        <v>55</v>
      </c>
    </row>
    <row r="960" spans="2:12" ht="10.5" hidden="1">
      <c r="B960" s="15" t="s">
        <v>56</v>
      </c>
      <c r="F960" s="13">
        <f>IF('[1]Базовые цены с учетом расхода'!R53&gt;0,'[1]Базовые цены с учетом расхода'!R53,IF('[1]Базовые цены с учетом расхода'!R53&lt;0,'[1]Базовые цены с учетом расхода'!R53,""))</f>
      </c>
      <c r="L960" s="5" t="s">
        <v>57</v>
      </c>
    </row>
    <row r="961" spans="2:12" ht="10.5" hidden="1">
      <c r="B961" s="15" t="s">
        <v>58</v>
      </c>
      <c r="F961" s="13">
        <f>IF('[1]Базовые цены с учетом расхода'!S53&gt;0,'[1]Базовые цены с учетом расхода'!S53,IF('[1]Базовые цены с учетом расхода'!S53&lt;0,'[1]Базовые цены с учетом расхода'!S53,""))</f>
      </c>
      <c r="L961" s="5" t="s">
        <v>59</v>
      </c>
    </row>
    <row r="962" spans="1:10" ht="10.5">
      <c r="A962" s="17"/>
      <c r="B962" s="17"/>
      <c r="C962" s="17"/>
      <c r="D962" s="17"/>
      <c r="E962" s="17"/>
      <c r="F962" s="17"/>
      <c r="G962" s="17"/>
      <c r="H962" s="17"/>
      <c r="I962" s="17"/>
      <c r="J962" s="17"/>
    </row>
    <row r="963" spans="1:14" ht="10.5">
      <c r="A963" s="61" t="s">
        <v>215</v>
      </c>
      <c r="B963" s="62" t="s">
        <v>216</v>
      </c>
      <c r="C963" s="59">
        <v>0.24</v>
      </c>
      <c r="D963" s="12">
        <f>'[1]Базовые цены за единицу'!B54</f>
        <v>5338.69</v>
      </c>
      <c r="E963" s="12">
        <f>'[1]Базовые цены за единицу'!D54</f>
        <v>2215.11</v>
      </c>
      <c r="F963" s="56">
        <f>'[1]Базовые цены с учетом расхода'!B54</f>
        <v>1281.29</v>
      </c>
      <c r="G963" s="56">
        <f>'[1]Базовые цены с учетом расхода'!C54</f>
        <v>234.93</v>
      </c>
      <c r="H963" s="12">
        <f>'[1]Базовые цены с учетом расхода'!D54</f>
        <v>531.63</v>
      </c>
      <c r="I963" s="14">
        <v>101.545</v>
      </c>
      <c r="J963" s="14">
        <f>'[1]Базовые цены с учетом расхода'!I54</f>
        <v>24.3708</v>
      </c>
      <c r="K963" s="2" t="s">
        <v>34</v>
      </c>
      <c r="L963" s="2" t="s">
        <v>35</v>
      </c>
      <c r="N963" s="56">
        <f>'[1]Базовые цены с учетом расхода'!F54</f>
        <v>514.73</v>
      </c>
    </row>
    <row r="964" spans="1:14" ht="54.75" customHeight="1">
      <c r="A964" s="59"/>
      <c r="B964" s="62"/>
      <c r="C964" s="59"/>
      <c r="D964" s="13">
        <f>'[1]Базовые цены за единицу'!C54</f>
        <v>978.89</v>
      </c>
      <c r="E964" s="13">
        <f>'[1]Базовые цены за единицу'!E54</f>
        <v>630.06</v>
      </c>
      <c r="F964" s="56"/>
      <c r="G964" s="56"/>
      <c r="H964" s="13">
        <f>'[1]Базовые цены с учетом расхода'!E54</f>
        <v>151.21</v>
      </c>
      <c r="I964" s="2">
        <v>50.324</v>
      </c>
      <c r="J964" s="2">
        <f>'[1]Базовые цены с учетом расхода'!K54</f>
        <v>12.07776</v>
      </c>
      <c r="K964" s="2" t="s">
        <v>36</v>
      </c>
      <c r="L964" s="2" t="s">
        <v>37</v>
      </c>
      <c r="N964" s="56"/>
    </row>
    <row r="965" spans="2:6" ht="10.5" hidden="1">
      <c r="B965" s="15" t="s">
        <v>38</v>
      </c>
      <c r="F965" s="2">
        <v>234.93</v>
      </c>
    </row>
    <row r="966" spans="2:6" ht="10.5" hidden="1">
      <c r="B966" s="15" t="s">
        <v>39</v>
      </c>
      <c r="F966" s="2">
        <v>531.63</v>
      </c>
    </row>
    <row r="967" spans="2:6" ht="10.5" hidden="1">
      <c r="B967" s="15" t="s">
        <v>40</v>
      </c>
      <c r="F967" s="2">
        <v>151.21</v>
      </c>
    </row>
    <row r="968" spans="2:6" ht="10.5" hidden="1">
      <c r="B968" s="15" t="s">
        <v>41</v>
      </c>
      <c r="F968" s="2">
        <v>514.73</v>
      </c>
    </row>
    <row r="969" ht="21" hidden="1">
      <c r="B969" s="15" t="s">
        <v>42</v>
      </c>
    </row>
    <row r="970" spans="2:11" ht="21" hidden="1">
      <c r="B970" s="15" t="s">
        <v>43</v>
      </c>
      <c r="C970" s="16">
        <v>17.02</v>
      </c>
      <c r="F970" s="2">
        <v>4.08</v>
      </c>
      <c r="K970" s="2" t="s">
        <v>44</v>
      </c>
    </row>
    <row r="971" ht="10.5" hidden="1">
      <c r="B971" s="15" t="s">
        <v>45</v>
      </c>
    </row>
    <row r="972" ht="21" hidden="1">
      <c r="B972" s="15" t="s">
        <v>46</v>
      </c>
    </row>
    <row r="973" ht="10.5" hidden="1">
      <c r="B973" s="15" t="s">
        <v>47</v>
      </c>
    </row>
    <row r="974" spans="2:12" ht="10.5" hidden="1">
      <c r="B974" s="15" t="s">
        <v>48</v>
      </c>
      <c r="C974" s="1">
        <v>95</v>
      </c>
      <c r="F974" s="13">
        <f>IF('[1]Базовые цены с учетом расхода'!N54&gt;0,'[1]Базовые цены с учетом расхода'!N54,IF('[1]Базовые цены с учетом расхода'!N54&lt;0,'[1]Базовые цены с учетом расхода'!N54,""))</f>
        <v>366.83</v>
      </c>
      <c r="L974" s="5" t="s">
        <v>49</v>
      </c>
    </row>
    <row r="975" spans="2:12" ht="10.5" hidden="1">
      <c r="B975" s="15" t="s">
        <v>50</v>
      </c>
      <c r="C975" s="1">
        <v>95</v>
      </c>
      <c r="F975" s="13">
        <f>IF('[1]Базовые цены с учетом расхода'!P54&gt;0,'[1]Базовые цены с учетом расхода'!P54,IF('[1]Базовые цены с учетом расхода'!P54&lt;0,'[1]Базовые цены с учетом расхода'!P54,""))</f>
        <v>223.19</v>
      </c>
      <c r="L975" s="5" t="s">
        <v>51</v>
      </c>
    </row>
    <row r="976" spans="2:12" ht="10.5" hidden="1">
      <c r="B976" s="15" t="s">
        <v>52</v>
      </c>
      <c r="C976" s="1">
        <v>95</v>
      </c>
      <c r="F976" s="13">
        <f>IF('[1]Базовые цены с учетом расхода'!Q54&gt;0,'[1]Базовые цены с учетом расхода'!Q54,IF('[1]Базовые цены с учетом расхода'!Q54&lt;0,'[1]Базовые цены с учетом расхода'!Q54,""))</f>
        <v>143.65</v>
      </c>
      <c r="L976" s="5" t="s">
        <v>53</v>
      </c>
    </row>
    <row r="977" spans="2:12" ht="10.5" hidden="1">
      <c r="B977" s="15" t="s">
        <v>54</v>
      </c>
      <c r="C977" s="1">
        <v>65</v>
      </c>
      <c r="F977" s="13">
        <f>IF('[1]Базовые цены с учетом расхода'!O54&gt;0,'[1]Базовые цены с учетом расхода'!O54,IF('[1]Базовые цены с учетом расхода'!O54&lt;0,'[1]Базовые цены с учетом расхода'!O54,""))</f>
        <v>250.99</v>
      </c>
      <c r="L977" s="5" t="s">
        <v>55</v>
      </c>
    </row>
    <row r="978" spans="2:12" ht="10.5" hidden="1">
      <c r="B978" s="15" t="s">
        <v>56</v>
      </c>
      <c r="C978" s="1">
        <v>65</v>
      </c>
      <c r="F978" s="13">
        <f>IF('[1]Базовые цены с учетом расхода'!R54&gt;0,'[1]Базовые цены с учетом расхода'!R54,IF('[1]Базовые цены с учетом расхода'!R54&lt;0,'[1]Базовые цены с учетом расхода'!R54,""))</f>
        <v>152.71</v>
      </c>
      <c r="L978" s="5" t="s">
        <v>57</v>
      </c>
    </row>
    <row r="979" spans="2:12" ht="10.5" hidden="1">
      <c r="B979" s="15" t="s">
        <v>58</v>
      </c>
      <c r="C979" s="1">
        <v>65</v>
      </c>
      <c r="F979" s="13">
        <f>IF('[1]Базовые цены с учетом расхода'!S54&gt;0,'[1]Базовые цены с учетом расхода'!S54,IF('[1]Базовые цены с учетом расхода'!S54&lt;0,'[1]Базовые цены с учетом расхода'!S54,""))</f>
        <v>98.29</v>
      </c>
      <c r="L979" s="5" t="s">
        <v>59</v>
      </c>
    </row>
    <row r="980" spans="1:10" ht="10.5">
      <c r="A980" s="17"/>
      <c r="B980" s="17"/>
      <c r="C980" s="17"/>
      <c r="D980" s="17"/>
      <c r="E980" s="17"/>
      <c r="F980" s="17"/>
      <c r="G980" s="17"/>
      <c r="H980" s="17"/>
      <c r="I980" s="17"/>
      <c r="J980" s="17"/>
    </row>
    <row r="981" spans="1:14" ht="10.5">
      <c r="A981" s="61" t="s">
        <v>217</v>
      </c>
      <c r="B981" s="62" t="s">
        <v>218</v>
      </c>
      <c r="C981" s="59">
        <v>24</v>
      </c>
      <c r="D981" s="12">
        <f>'[1]Базовые цены за единицу'!B55</f>
        <v>224.83</v>
      </c>
      <c r="E981" s="12">
        <f>'[1]Базовые цены за единицу'!D55</f>
        <v>0</v>
      </c>
      <c r="F981" s="56">
        <f>'[1]Базовые цены с учетом расхода'!B55</f>
        <v>5395.92</v>
      </c>
      <c r="G981" s="56">
        <f>'[1]Базовые цены с учетом расхода'!C55</f>
        <v>0</v>
      </c>
      <c r="H981" s="12">
        <f>'[1]Базовые цены с учетом расхода'!D55</f>
        <v>0</v>
      </c>
      <c r="I981" s="14"/>
      <c r="J981" s="14">
        <f>'[1]Базовые цены с учетом расхода'!I55</f>
        <v>0</v>
      </c>
      <c r="K981" s="2" t="s">
        <v>34</v>
      </c>
      <c r="L981" s="2" t="s">
        <v>35</v>
      </c>
      <c r="N981" s="56">
        <f>'[1]Базовые цены с учетом расхода'!F55</f>
        <v>5395.92</v>
      </c>
    </row>
    <row r="982" spans="1:14" ht="43.5" customHeight="1">
      <c r="A982" s="59"/>
      <c r="B982" s="62"/>
      <c r="C982" s="59"/>
      <c r="D982" s="13">
        <f>'[1]Базовые цены за единицу'!C55</f>
        <v>0</v>
      </c>
      <c r="E982" s="13">
        <f>'[1]Базовые цены за единицу'!E55</f>
        <v>0</v>
      </c>
      <c r="F982" s="56"/>
      <c r="G982" s="56"/>
      <c r="H982" s="13">
        <f>'[1]Базовые цены с учетом расхода'!E55</f>
        <v>0</v>
      </c>
      <c r="J982" s="2">
        <f>'[1]Базовые цены с учетом расхода'!K55</f>
        <v>0</v>
      </c>
      <c r="K982" s="2" t="s">
        <v>36</v>
      </c>
      <c r="L982" s="2" t="s">
        <v>37</v>
      </c>
      <c r="N982" s="56"/>
    </row>
    <row r="983" spans="2:10" ht="10.5">
      <c r="B983" s="60" t="s">
        <v>78</v>
      </c>
      <c r="C983" s="60"/>
      <c r="D983" s="60"/>
      <c r="E983" s="60"/>
      <c r="F983" s="60"/>
      <c r="G983" s="60"/>
      <c r="H983" s="60"/>
      <c r="I983" s="60"/>
      <c r="J983" s="60"/>
    </row>
    <row r="984" ht="10.5" hidden="1">
      <c r="B984" s="15" t="s">
        <v>38</v>
      </c>
    </row>
    <row r="985" ht="10.5" hidden="1">
      <c r="B985" s="15" t="s">
        <v>39</v>
      </c>
    </row>
    <row r="986" ht="10.5" hidden="1">
      <c r="B986" s="15" t="s">
        <v>40</v>
      </c>
    </row>
    <row r="987" spans="2:6" ht="10.5" hidden="1">
      <c r="B987" s="15" t="s">
        <v>41</v>
      </c>
      <c r="F987" s="2">
        <v>5395.92</v>
      </c>
    </row>
    <row r="988" ht="21" hidden="1">
      <c r="B988" s="15" t="s">
        <v>42</v>
      </c>
    </row>
    <row r="989" spans="2:11" ht="21" hidden="1">
      <c r="B989" s="15" t="s">
        <v>43</v>
      </c>
      <c r="C989" s="16"/>
      <c r="K989" s="2" t="s">
        <v>44</v>
      </c>
    </row>
    <row r="990" ht="10.5" hidden="1">
      <c r="B990" s="15" t="s">
        <v>45</v>
      </c>
    </row>
    <row r="991" ht="21" hidden="1">
      <c r="B991" s="15" t="s">
        <v>46</v>
      </c>
    </row>
    <row r="992" ht="10.5" hidden="1">
      <c r="B992" s="15" t="s">
        <v>47</v>
      </c>
    </row>
    <row r="993" spans="2:12" ht="10.5" hidden="1">
      <c r="B993" s="15" t="s">
        <v>48</v>
      </c>
      <c r="F993" s="13">
        <f>IF('[1]Базовые цены с учетом расхода'!N55&gt;0,'[1]Базовые цены с учетом расхода'!N55,IF('[1]Базовые цены с учетом расхода'!N55&lt;0,'[1]Базовые цены с учетом расхода'!N55,""))</f>
      </c>
      <c r="L993" s="5" t="s">
        <v>49</v>
      </c>
    </row>
    <row r="994" spans="2:12" ht="10.5" hidden="1">
      <c r="B994" s="15" t="s">
        <v>50</v>
      </c>
      <c r="F994" s="13">
        <f>IF('[1]Базовые цены с учетом расхода'!P55&gt;0,'[1]Базовые цены с учетом расхода'!P55,IF('[1]Базовые цены с учетом расхода'!P55&lt;0,'[1]Базовые цены с учетом расхода'!P55,""))</f>
      </c>
      <c r="L994" s="5" t="s">
        <v>51</v>
      </c>
    </row>
    <row r="995" spans="2:12" ht="10.5" hidden="1">
      <c r="B995" s="15" t="s">
        <v>52</v>
      </c>
      <c r="F995" s="13">
        <f>IF('[1]Базовые цены с учетом расхода'!Q55&gt;0,'[1]Базовые цены с учетом расхода'!Q55,IF('[1]Базовые цены с учетом расхода'!Q55&lt;0,'[1]Базовые цены с учетом расхода'!Q55,""))</f>
      </c>
      <c r="L995" s="5" t="s">
        <v>53</v>
      </c>
    </row>
    <row r="996" spans="2:12" ht="10.5" hidden="1">
      <c r="B996" s="15" t="s">
        <v>54</v>
      </c>
      <c r="F996" s="13">
        <f>IF('[1]Базовые цены с учетом расхода'!O55&gt;0,'[1]Базовые цены с учетом расхода'!O55,IF('[1]Базовые цены с учетом расхода'!O55&lt;0,'[1]Базовые цены с учетом расхода'!O55,""))</f>
      </c>
      <c r="L996" s="5" t="s">
        <v>55</v>
      </c>
    </row>
    <row r="997" spans="2:12" ht="10.5" hidden="1">
      <c r="B997" s="15" t="s">
        <v>56</v>
      </c>
      <c r="F997" s="13">
        <f>IF('[1]Базовые цены с учетом расхода'!R55&gt;0,'[1]Базовые цены с учетом расхода'!R55,IF('[1]Базовые цены с учетом расхода'!R55&lt;0,'[1]Базовые цены с учетом расхода'!R55,""))</f>
      </c>
      <c r="L997" s="5" t="s">
        <v>57</v>
      </c>
    </row>
    <row r="998" spans="2:12" ht="10.5" hidden="1">
      <c r="B998" s="15" t="s">
        <v>58</v>
      </c>
      <c r="F998" s="13">
        <f>IF('[1]Базовые цены с учетом расхода'!S55&gt;0,'[1]Базовые цены с учетом расхода'!S55,IF('[1]Базовые цены с учетом расхода'!S55&lt;0,'[1]Базовые цены с учетом расхода'!S55,""))</f>
      </c>
      <c r="L998" s="5" t="s">
        <v>59</v>
      </c>
    </row>
    <row r="999" spans="1:10" ht="10.5">
      <c r="A999" s="17"/>
      <c r="B999" s="17"/>
      <c r="C999" s="17"/>
      <c r="D999" s="17"/>
      <c r="E999" s="17"/>
      <c r="F999" s="17"/>
      <c r="G999" s="17"/>
      <c r="H999" s="17"/>
      <c r="I999" s="17"/>
      <c r="J999" s="17"/>
    </row>
    <row r="1000" spans="1:14" ht="10.5">
      <c r="A1000" s="61" t="s">
        <v>219</v>
      </c>
      <c r="B1000" s="62" t="s">
        <v>220</v>
      </c>
      <c r="C1000" s="59">
        <v>0.08</v>
      </c>
      <c r="D1000" s="12">
        <f>'[1]Базовые цены за единицу'!B56</f>
        <v>847.98</v>
      </c>
      <c r="E1000" s="12">
        <f>'[1]Базовые цены за единицу'!D56</f>
        <v>26.97</v>
      </c>
      <c r="F1000" s="56">
        <f>'[1]Базовые цены с учетом расхода'!B56</f>
        <v>67.84</v>
      </c>
      <c r="G1000" s="56">
        <f>'[1]Базовые цены с учетом расхода'!C56</f>
        <v>35.03</v>
      </c>
      <c r="H1000" s="12">
        <f>'[1]Базовые цены с учетом расхода'!D56</f>
        <v>2.16</v>
      </c>
      <c r="I1000" s="14">
        <v>45.425</v>
      </c>
      <c r="J1000" s="14">
        <f>'[1]Базовые цены с учетом расхода'!I56</f>
        <v>3.634</v>
      </c>
      <c r="K1000" s="2" t="s">
        <v>34</v>
      </c>
      <c r="L1000" s="2" t="s">
        <v>35</v>
      </c>
      <c r="N1000" s="56">
        <f>'[1]Базовые цены с учетом расхода'!F56</f>
        <v>30.65</v>
      </c>
    </row>
    <row r="1001" spans="1:14" ht="21.75" customHeight="1">
      <c r="A1001" s="59"/>
      <c r="B1001" s="62"/>
      <c r="C1001" s="59"/>
      <c r="D1001" s="13">
        <f>'[1]Базовые цены за единицу'!C56</f>
        <v>437.9</v>
      </c>
      <c r="E1001" s="13">
        <f>'[1]Базовые цены за единицу'!E56</f>
        <v>0.51</v>
      </c>
      <c r="F1001" s="56"/>
      <c r="G1001" s="56"/>
      <c r="H1001" s="13">
        <f>'[1]Базовые цены с учетом расхода'!E56</f>
        <v>0.04</v>
      </c>
      <c r="I1001" s="2">
        <v>0.0345</v>
      </c>
      <c r="J1001" s="2">
        <f>'[1]Базовые цены с учетом расхода'!K56</f>
        <v>0.00276</v>
      </c>
      <c r="K1001" s="2" t="s">
        <v>36</v>
      </c>
      <c r="L1001" s="2" t="s">
        <v>37</v>
      </c>
      <c r="N1001" s="56"/>
    </row>
    <row r="1002" ht="10.5">
      <c r="B1002" s="19" t="str">
        <f>IF(ROUND((4+4)/100,9)=C1000,"Объем: 4+4","")</f>
        <v>Объем: 4+4</v>
      </c>
    </row>
    <row r="1003" spans="2:6" ht="10.5" hidden="1">
      <c r="B1003" s="15" t="s">
        <v>38</v>
      </c>
      <c r="F1003" s="2">
        <v>35.03</v>
      </c>
    </row>
    <row r="1004" spans="2:6" ht="10.5" hidden="1">
      <c r="B1004" s="15" t="s">
        <v>39</v>
      </c>
      <c r="F1004" s="2">
        <v>2.16</v>
      </c>
    </row>
    <row r="1005" spans="2:6" ht="10.5" hidden="1">
      <c r="B1005" s="15" t="s">
        <v>40</v>
      </c>
      <c r="F1005" s="2">
        <v>0.04</v>
      </c>
    </row>
    <row r="1006" spans="2:6" ht="10.5" hidden="1">
      <c r="B1006" s="15" t="s">
        <v>41</v>
      </c>
      <c r="F1006" s="2">
        <v>30.65</v>
      </c>
    </row>
    <row r="1007" ht="21" hidden="1">
      <c r="B1007" s="15" t="s">
        <v>42</v>
      </c>
    </row>
    <row r="1008" spans="2:11" ht="21" hidden="1">
      <c r="B1008" s="15" t="s">
        <v>43</v>
      </c>
      <c r="C1008" s="16">
        <v>7.62</v>
      </c>
      <c r="F1008" s="2">
        <v>0.61</v>
      </c>
      <c r="K1008" s="2" t="s">
        <v>44</v>
      </c>
    </row>
    <row r="1009" ht="10.5" hidden="1">
      <c r="B1009" s="15" t="s">
        <v>45</v>
      </c>
    </row>
    <row r="1010" ht="21" hidden="1">
      <c r="B1010" s="15" t="s">
        <v>46</v>
      </c>
    </row>
    <row r="1011" ht="10.5" hidden="1">
      <c r="B1011" s="15" t="s">
        <v>47</v>
      </c>
    </row>
    <row r="1012" spans="2:12" ht="10.5" hidden="1">
      <c r="B1012" s="15" t="s">
        <v>48</v>
      </c>
      <c r="C1012" s="1">
        <v>95</v>
      </c>
      <c r="F1012" s="13">
        <f>IF('[1]Базовые цены с учетом расхода'!N56&gt;0,'[1]Базовые цены с учетом расхода'!N56,IF('[1]Базовые цены с учетом расхода'!N56&lt;0,'[1]Базовые цены с учетом расхода'!N56,""))</f>
        <v>33.32</v>
      </c>
      <c r="L1012" s="5" t="s">
        <v>49</v>
      </c>
    </row>
    <row r="1013" spans="2:12" ht="10.5" hidden="1">
      <c r="B1013" s="15" t="s">
        <v>50</v>
      </c>
      <c r="C1013" s="1">
        <v>95</v>
      </c>
      <c r="F1013" s="13">
        <f>IF('[1]Базовые цены с учетом расхода'!P56&gt;0,'[1]Базовые цены с учетом расхода'!P56,IF('[1]Базовые цены с учетом расхода'!P56&lt;0,'[1]Базовые цены с учетом расхода'!P56,""))</f>
        <v>33.28</v>
      </c>
      <c r="L1013" s="5" t="s">
        <v>51</v>
      </c>
    </row>
    <row r="1014" spans="2:12" ht="10.5" hidden="1">
      <c r="B1014" s="15" t="s">
        <v>52</v>
      </c>
      <c r="C1014" s="1">
        <v>95</v>
      </c>
      <c r="F1014" s="13">
        <f>IF('[1]Базовые цены с учетом расхода'!Q56&gt;0,'[1]Базовые цены с учетом расхода'!Q56,IF('[1]Базовые цены с учетом расхода'!Q56&lt;0,'[1]Базовые цены с учетом расхода'!Q56,""))</f>
        <v>0.04</v>
      </c>
      <c r="L1014" s="5" t="s">
        <v>53</v>
      </c>
    </row>
    <row r="1015" spans="2:12" ht="10.5" hidden="1">
      <c r="B1015" s="15" t="s">
        <v>54</v>
      </c>
      <c r="C1015" s="1">
        <v>65</v>
      </c>
      <c r="F1015" s="13">
        <f>IF('[1]Базовые цены с учетом расхода'!O56&gt;0,'[1]Базовые цены с учетом расхода'!O56,IF('[1]Базовые цены с учетом расхода'!O56&lt;0,'[1]Базовые цены с учетом расхода'!O56,""))</f>
        <v>22.8</v>
      </c>
      <c r="L1015" s="5" t="s">
        <v>55</v>
      </c>
    </row>
    <row r="1016" spans="2:12" ht="10.5" hidden="1">
      <c r="B1016" s="15" t="s">
        <v>56</v>
      </c>
      <c r="C1016" s="1">
        <v>65</v>
      </c>
      <c r="F1016" s="13">
        <f>IF('[1]Базовые цены с учетом расхода'!R56&gt;0,'[1]Базовые цены с учетом расхода'!R56,IF('[1]Базовые цены с учетом расхода'!R56&lt;0,'[1]Базовые цены с учетом расхода'!R56,""))</f>
        <v>22.77</v>
      </c>
      <c r="L1016" s="5" t="s">
        <v>57</v>
      </c>
    </row>
    <row r="1017" spans="2:12" ht="10.5" hidden="1">
      <c r="B1017" s="15" t="s">
        <v>58</v>
      </c>
      <c r="C1017" s="1">
        <v>65</v>
      </c>
      <c r="F1017" s="13">
        <f>IF('[1]Базовые цены с учетом расхода'!S56&gt;0,'[1]Базовые цены с учетом расхода'!S56,IF('[1]Базовые цены с учетом расхода'!S56&lt;0,'[1]Базовые цены с учетом расхода'!S56,""))</f>
        <v>0.03</v>
      </c>
      <c r="L1017" s="5" t="s">
        <v>59</v>
      </c>
    </row>
    <row r="1018" spans="1:10" ht="10.5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</row>
    <row r="1019" spans="1:14" ht="10.5">
      <c r="A1019" s="61" t="s">
        <v>221</v>
      </c>
      <c r="B1019" s="62" t="s">
        <v>222</v>
      </c>
      <c r="C1019" s="59">
        <v>8</v>
      </c>
      <c r="D1019" s="12">
        <f>'[1]Базовые цены за единицу'!B57</f>
        <v>7.68</v>
      </c>
      <c r="E1019" s="12">
        <f>'[1]Базовые цены за единицу'!D57</f>
        <v>0</v>
      </c>
      <c r="F1019" s="56">
        <f>'[1]Базовые цены с учетом расхода'!B57</f>
        <v>61.44</v>
      </c>
      <c r="G1019" s="56">
        <f>'[1]Базовые цены с учетом расхода'!C57</f>
        <v>0</v>
      </c>
      <c r="H1019" s="12">
        <f>'[1]Базовые цены с учетом расхода'!D57</f>
        <v>0</v>
      </c>
      <c r="I1019" s="14"/>
      <c r="J1019" s="14">
        <f>'[1]Базовые цены с учетом расхода'!I57</f>
        <v>0</v>
      </c>
      <c r="K1019" s="2" t="s">
        <v>34</v>
      </c>
      <c r="L1019" s="2" t="s">
        <v>35</v>
      </c>
      <c r="N1019" s="56">
        <f>'[1]Базовые цены с учетом расхода'!F57</f>
        <v>61.44</v>
      </c>
    </row>
    <row r="1020" spans="1:14" ht="33" customHeight="1">
      <c r="A1020" s="59"/>
      <c r="B1020" s="62"/>
      <c r="C1020" s="59"/>
      <c r="D1020" s="13">
        <f>'[1]Базовые цены за единицу'!C57</f>
        <v>0</v>
      </c>
      <c r="E1020" s="13">
        <f>'[1]Базовые цены за единицу'!E57</f>
        <v>0</v>
      </c>
      <c r="F1020" s="56"/>
      <c r="G1020" s="56"/>
      <c r="H1020" s="13">
        <f>'[1]Базовые цены с учетом расхода'!E57</f>
        <v>0</v>
      </c>
      <c r="J1020" s="2">
        <f>'[1]Базовые цены с учетом расхода'!K57</f>
        <v>0</v>
      </c>
      <c r="K1020" s="2" t="s">
        <v>36</v>
      </c>
      <c r="L1020" s="2" t="s">
        <v>37</v>
      </c>
      <c r="N1020" s="56"/>
    </row>
    <row r="1021" spans="2:10" ht="10.5">
      <c r="B1021" s="60" t="s">
        <v>78</v>
      </c>
      <c r="C1021" s="60"/>
      <c r="D1021" s="60"/>
      <c r="E1021" s="60"/>
      <c r="F1021" s="60"/>
      <c r="G1021" s="60"/>
      <c r="H1021" s="60"/>
      <c r="I1021" s="60"/>
      <c r="J1021" s="60"/>
    </row>
    <row r="1022" ht="10.5" hidden="1">
      <c r="B1022" s="15" t="s">
        <v>38</v>
      </c>
    </row>
    <row r="1023" ht="10.5" hidden="1">
      <c r="B1023" s="15" t="s">
        <v>39</v>
      </c>
    </row>
    <row r="1024" ht="10.5" hidden="1">
      <c r="B1024" s="15" t="s">
        <v>40</v>
      </c>
    </row>
    <row r="1025" spans="2:6" ht="10.5" hidden="1">
      <c r="B1025" s="15" t="s">
        <v>41</v>
      </c>
      <c r="F1025" s="2">
        <v>61.44</v>
      </c>
    </row>
    <row r="1026" ht="21" hidden="1">
      <c r="B1026" s="15" t="s">
        <v>42</v>
      </c>
    </row>
    <row r="1027" spans="2:11" ht="21" hidden="1">
      <c r="B1027" s="15" t="s">
        <v>43</v>
      </c>
      <c r="C1027" s="16"/>
      <c r="K1027" s="2" t="s">
        <v>44</v>
      </c>
    </row>
    <row r="1028" ht="10.5" hidden="1">
      <c r="B1028" s="15" t="s">
        <v>45</v>
      </c>
    </row>
    <row r="1029" ht="21" hidden="1">
      <c r="B1029" s="15" t="s">
        <v>46</v>
      </c>
    </row>
    <row r="1030" ht="10.5" hidden="1">
      <c r="B1030" s="15" t="s">
        <v>47</v>
      </c>
    </row>
    <row r="1031" spans="2:12" ht="10.5" hidden="1">
      <c r="B1031" s="15" t="s">
        <v>48</v>
      </c>
      <c r="F1031" s="13">
        <f>IF('[1]Базовые цены с учетом расхода'!N57&gt;0,'[1]Базовые цены с учетом расхода'!N57,IF('[1]Базовые цены с учетом расхода'!N57&lt;0,'[1]Базовые цены с учетом расхода'!N57,""))</f>
      </c>
      <c r="L1031" s="5" t="s">
        <v>49</v>
      </c>
    </row>
    <row r="1032" spans="2:12" ht="10.5" hidden="1">
      <c r="B1032" s="15" t="s">
        <v>50</v>
      </c>
      <c r="F1032" s="13">
        <f>IF('[1]Базовые цены с учетом расхода'!P57&gt;0,'[1]Базовые цены с учетом расхода'!P57,IF('[1]Базовые цены с учетом расхода'!P57&lt;0,'[1]Базовые цены с учетом расхода'!P57,""))</f>
      </c>
      <c r="L1032" s="5" t="s">
        <v>51</v>
      </c>
    </row>
    <row r="1033" spans="2:12" ht="10.5" hidden="1">
      <c r="B1033" s="15" t="s">
        <v>52</v>
      </c>
      <c r="F1033" s="13">
        <f>IF('[1]Базовые цены с учетом расхода'!Q57&gt;0,'[1]Базовые цены с учетом расхода'!Q57,IF('[1]Базовые цены с учетом расхода'!Q57&lt;0,'[1]Базовые цены с учетом расхода'!Q57,""))</f>
      </c>
      <c r="L1033" s="5" t="s">
        <v>53</v>
      </c>
    </row>
    <row r="1034" spans="2:12" ht="10.5" hidden="1">
      <c r="B1034" s="15" t="s">
        <v>54</v>
      </c>
      <c r="F1034" s="13">
        <f>IF('[1]Базовые цены с учетом расхода'!O57&gt;0,'[1]Базовые цены с учетом расхода'!O57,IF('[1]Базовые цены с учетом расхода'!O57&lt;0,'[1]Базовые цены с учетом расхода'!O57,""))</f>
      </c>
      <c r="L1034" s="5" t="s">
        <v>55</v>
      </c>
    </row>
    <row r="1035" spans="2:12" ht="10.5" hidden="1">
      <c r="B1035" s="15" t="s">
        <v>56</v>
      </c>
      <c r="F1035" s="13">
        <f>IF('[1]Базовые цены с учетом расхода'!R57&gt;0,'[1]Базовые цены с учетом расхода'!R57,IF('[1]Базовые цены с учетом расхода'!R57&lt;0,'[1]Базовые цены с учетом расхода'!R57,""))</f>
      </c>
      <c r="L1035" s="5" t="s">
        <v>57</v>
      </c>
    </row>
    <row r="1036" spans="2:12" ht="10.5" hidden="1">
      <c r="B1036" s="15" t="s">
        <v>58</v>
      </c>
      <c r="F1036" s="13">
        <f>IF('[1]Базовые цены с учетом расхода'!S57&gt;0,'[1]Базовые цены с учетом расхода'!S57,IF('[1]Базовые цены с учетом расхода'!S57&lt;0,'[1]Базовые цены с учетом расхода'!S57,""))</f>
      </c>
      <c r="L1036" s="5" t="s">
        <v>59</v>
      </c>
    </row>
    <row r="1037" spans="1:10" ht="10.5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</row>
    <row r="1038" spans="1:14" ht="10.5">
      <c r="A1038" s="61" t="s">
        <v>223</v>
      </c>
      <c r="B1038" s="62" t="s">
        <v>224</v>
      </c>
      <c r="C1038" s="59">
        <v>26</v>
      </c>
      <c r="D1038" s="12">
        <f>'[1]Базовые цены за единицу'!B58</f>
        <v>5.73</v>
      </c>
      <c r="E1038" s="12">
        <f>'[1]Базовые цены за единицу'!D58</f>
        <v>0</v>
      </c>
      <c r="F1038" s="56">
        <f>'[1]Базовые цены с учетом расхода'!B58</f>
        <v>148.98</v>
      </c>
      <c r="G1038" s="56">
        <f>'[1]Базовые цены с учетом расхода'!C58</f>
        <v>148.98</v>
      </c>
      <c r="H1038" s="12">
        <f>'[1]Базовые цены с учетом расхода'!D58</f>
        <v>0</v>
      </c>
      <c r="I1038" s="14">
        <v>0.46</v>
      </c>
      <c r="J1038" s="14">
        <f>'[1]Базовые цены с учетом расхода'!I58</f>
        <v>11.96</v>
      </c>
      <c r="K1038" s="2" t="s">
        <v>34</v>
      </c>
      <c r="L1038" s="2" t="s">
        <v>35</v>
      </c>
      <c r="N1038" s="56">
        <f>'[1]Базовые цены с учетом расхода'!F58</f>
        <v>0</v>
      </c>
    </row>
    <row r="1039" spans="1:14" ht="99" customHeight="1">
      <c r="A1039" s="59"/>
      <c r="B1039" s="62"/>
      <c r="C1039" s="59"/>
      <c r="D1039" s="13">
        <f>'[1]Базовые цены за единицу'!C58</f>
        <v>5.73</v>
      </c>
      <c r="E1039" s="13">
        <f>'[1]Базовые цены за единицу'!E58</f>
        <v>0</v>
      </c>
      <c r="F1039" s="56"/>
      <c r="G1039" s="56"/>
      <c r="H1039" s="13">
        <f>'[1]Базовые цены с учетом расхода'!E58</f>
        <v>0</v>
      </c>
      <c r="J1039" s="2">
        <f>'[1]Базовые цены с учетом расхода'!K58</f>
        <v>0</v>
      </c>
      <c r="K1039" s="2" t="s">
        <v>36</v>
      </c>
      <c r="L1039" s="2" t="s">
        <v>37</v>
      </c>
      <c r="N1039" s="56"/>
    </row>
    <row r="1040" spans="2:6" ht="10.5" hidden="1">
      <c r="B1040" s="15" t="s">
        <v>38</v>
      </c>
      <c r="F1040" s="2">
        <v>148.98</v>
      </c>
    </row>
    <row r="1041" ht="10.5" hidden="1">
      <c r="B1041" s="15" t="s">
        <v>39</v>
      </c>
    </row>
    <row r="1042" ht="10.5" hidden="1">
      <c r="B1042" s="15" t="s">
        <v>40</v>
      </c>
    </row>
    <row r="1043" ht="10.5" hidden="1">
      <c r="B1043" s="15" t="s">
        <v>41</v>
      </c>
    </row>
    <row r="1044" ht="21" hidden="1">
      <c r="B1044" s="15" t="s">
        <v>42</v>
      </c>
    </row>
    <row r="1045" spans="2:11" ht="21" hidden="1">
      <c r="B1045" s="15" t="s">
        <v>43</v>
      </c>
      <c r="C1045" s="16"/>
      <c r="K1045" s="2" t="s">
        <v>44</v>
      </c>
    </row>
    <row r="1046" ht="10.5" hidden="1">
      <c r="B1046" s="15" t="s">
        <v>45</v>
      </c>
    </row>
    <row r="1047" ht="21" hidden="1">
      <c r="B1047" s="15" t="s">
        <v>46</v>
      </c>
    </row>
    <row r="1048" ht="10.5" hidden="1">
      <c r="B1048" s="15" t="s">
        <v>47</v>
      </c>
    </row>
    <row r="1049" spans="2:12" ht="10.5" hidden="1">
      <c r="B1049" s="15" t="s">
        <v>48</v>
      </c>
      <c r="C1049" s="1">
        <v>65</v>
      </c>
      <c r="F1049" s="13">
        <f>IF('[1]Базовые цены с учетом расхода'!N58&gt;0,'[1]Базовые цены с учетом расхода'!N58,IF('[1]Базовые цены с учетом расхода'!N58&lt;0,'[1]Базовые цены с учетом расхода'!N58,""))</f>
        <v>96.84</v>
      </c>
      <c r="L1049" s="5" t="s">
        <v>49</v>
      </c>
    </row>
    <row r="1050" spans="2:12" ht="10.5" hidden="1">
      <c r="B1050" s="15" t="s">
        <v>50</v>
      </c>
      <c r="C1050" s="1">
        <v>65</v>
      </c>
      <c r="F1050" s="13">
        <f>IF('[1]Базовые цены с учетом расхода'!P58&gt;0,'[1]Базовые цены с учетом расхода'!P58,IF('[1]Базовые цены с учетом расхода'!P58&lt;0,'[1]Базовые цены с учетом расхода'!P58,""))</f>
        <v>96.72</v>
      </c>
      <c r="L1050" s="5" t="s">
        <v>51</v>
      </c>
    </row>
    <row r="1051" spans="2:12" ht="10.5" hidden="1">
      <c r="B1051" s="15" t="s">
        <v>52</v>
      </c>
      <c r="F1051" s="13">
        <f>IF('[1]Базовые цены с учетом расхода'!Q58&gt;0,'[1]Базовые цены с учетом расхода'!Q58,IF('[1]Базовые цены с учетом расхода'!Q58&lt;0,'[1]Базовые цены с учетом расхода'!Q58,""))</f>
      </c>
      <c r="L1051" s="5" t="s">
        <v>53</v>
      </c>
    </row>
    <row r="1052" spans="2:12" ht="10.5" hidden="1">
      <c r="B1052" s="15" t="s">
        <v>54</v>
      </c>
      <c r="C1052" s="1">
        <v>40</v>
      </c>
      <c r="F1052" s="13">
        <f>IF('[1]Базовые цены с учетом расхода'!O58&gt;0,'[1]Базовые цены с учетом расхода'!O58,IF('[1]Базовые цены с учетом расхода'!O58&lt;0,'[1]Базовые цены с учетом расхода'!O58,""))</f>
        <v>59.59</v>
      </c>
      <c r="L1052" s="5" t="s">
        <v>55</v>
      </c>
    </row>
    <row r="1053" spans="2:12" ht="10.5" hidden="1">
      <c r="B1053" s="15" t="s">
        <v>56</v>
      </c>
      <c r="C1053" s="1">
        <v>40</v>
      </c>
      <c r="F1053" s="13">
        <f>IF('[1]Базовые цены с учетом расхода'!R58&gt;0,'[1]Базовые цены с учетом расхода'!R58,IF('[1]Базовые цены с учетом расхода'!R58&lt;0,'[1]Базовые цены с учетом расхода'!R58,""))</f>
        <v>59.54</v>
      </c>
      <c r="L1053" s="5" t="s">
        <v>57</v>
      </c>
    </row>
    <row r="1054" spans="2:12" ht="10.5" hidden="1">
      <c r="B1054" s="15" t="s">
        <v>58</v>
      </c>
      <c r="F1054" s="13">
        <f>IF('[1]Базовые цены с учетом расхода'!S58&gt;0,'[1]Базовые цены с учетом расхода'!S58,IF('[1]Базовые цены с учетом расхода'!S58&lt;0,'[1]Базовые цены с учетом расхода'!S58,""))</f>
      </c>
      <c r="L1054" s="5" t="s">
        <v>59</v>
      </c>
    </row>
    <row r="1055" spans="1:10" ht="10.5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</row>
    <row r="1056" spans="1:14" ht="10.5">
      <c r="A1056" s="61" t="s">
        <v>225</v>
      </c>
      <c r="B1056" s="62" t="s">
        <v>226</v>
      </c>
      <c r="C1056" s="59">
        <v>186</v>
      </c>
      <c r="D1056" s="12">
        <f>'[1]Базовые цены за единицу'!B59</f>
        <v>21.48</v>
      </c>
      <c r="E1056" s="12">
        <f>'[1]Базовые цены за единицу'!D59</f>
        <v>0</v>
      </c>
      <c r="F1056" s="56">
        <f>'[1]Базовые цены с учетом расхода'!B59</f>
        <v>3995.28</v>
      </c>
      <c r="G1056" s="56">
        <f>'[1]Базовые цены с учетом расхода'!C59</f>
        <v>3995.28</v>
      </c>
      <c r="H1056" s="12">
        <f>'[1]Базовые цены с учетом расхода'!D59</f>
        <v>0</v>
      </c>
      <c r="I1056" s="14">
        <v>1.725</v>
      </c>
      <c r="J1056" s="14">
        <f>'[1]Базовые цены с учетом расхода'!I59</f>
        <v>320.85</v>
      </c>
      <c r="K1056" s="2" t="s">
        <v>34</v>
      </c>
      <c r="L1056" s="2" t="s">
        <v>35</v>
      </c>
      <c r="N1056" s="56">
        <f>'[1]Базовые цены с учетом расхода'!F59</f>
        <v>0</v>
      </c>
    </row>
    <row r="1057" spans="1:14" ht="21.75" customHeight="1">
      <c r="A1057" s="59"/>
      <c r="B1057" s="62"/>
      <c r="C1057" s="59"/>
      <c r="D1057" s="13">
        <f>'[1]Базовые цены за единицу'!C59</f>
        <v>21.48</v>
      </c>
      <c r="E1057" s="13">
        <f>'[1]Базовые цены за единицу'!E59</f>
        <v>0</v>
      </c>
      <c r="F1057" s="56"/>
      <c r="G1057" s="56"/>
      <c r="H1057" s="13">
        <f>'[1]Базовые цены с учетом расхода'!E59</f>
        <v>0</v>
      </c>
      <c r="J1057" s="2">
        <f>'[1]Базовые цены с учетом расхода'!K59</f>
        <v>0</v>
      </c>
      <c r="K1057" s="2" t="s">
        <v>36</v>
      </c>
      <c r="L1057" s="2" t="s">
        <v>37</v>
      </c>
      <c r="N1057" s="56"/>
    </row>
    <row r="1058" spans="2:6" ht="10.5" hidden="1">
      <c r="B1058" s="15" t="s">
        <v>38</v>
      </c>
      <c r="F1058" s="2">
        <v>3995.28</v>
      </c>
    </row>
    <row r="1059" ht="10.5" hidden="1">
      <c r="B1059" s="15" t="s">
        <v>39</v>
      </c>
    </row>
    <row r="1060" ht="10.5" hidden="1">
      <c r="B1060" s="15" t="s">
        <v>40</v>
      </c>
    </row>
    <row r="1061" ht="10.5" hidden="1">
      <c r="B1061" s="15" t="s">
        <v>41</v>
      </c>
    </row>
    <row r="1062" ht="21" hidden="1">
      <c r="B1062" s="15" t="s">
        <v>42</v>
      </c>
    </row>
    <row r="1063" spans="2:11" ht="21" hidden="1">
      <c r="B1063" s="15" t="s">
        <v>43</v>
      </c>
      <c r="C1063" s="16"/>
      <c r="K1063" s="2" t="s">
        <v>44</v>
      </c>
    </row>
    <row r="1064" ht="10.5" hidden="1">
      <c r="B1064" s="15" t="s">
        <v>45</v>
      </c>
    </row>
    <row r="1065" ht="21" hidden="1">
      <c r="B1065" s="15" t="s">
        <v>46</v>
      </c>
    </row>
    <row r="1066" ht="10.5" hidden="1">
      <c r="B1066" s="15" t="s">
        <v>47</v>
      </c>
    </row>
    <row r="1067" spans="2:12" ht="10.5" hidden="1">
      <c r="B1067" s="15" t="s">
        <v>48</v>
      </c>
      <c r="C1067" s="1">
        <v>65</v>
      </c>
      <c r="F1067" s="13">
        <f>IF('[1]Базовые цены с учетом расхода'!N59&gt;0,'[1]Базовые цены с учетом расхода'!N59,IF('[1]Базовые цены с учетом расхода'!N59&lt;0,'[1]Базовые цены с учетом расхода'!N59,""))</f>
        <v>2596.93</v>
      </c>
      <c r="L1067" s="5" t="s">
        <v>49</v>
      </c>
    </row>
    <row r="1068" spans="2:12" ht="10.5" hidden="1">
      <c r="B1068" s="15" t="s">
        <v>50</v>
      </c>
      <c r="C1068" s="1">
        <v>65</v>
      </c>
      <c r="F1068" s="13">
        <f>IF('[1]Базовые цены с учетом расхода'!P59&gt;0,'[1]Базовые цены с учетом расхода'!P59,IF('[1]Базовые цены с учетом расхода'!P59&lt;0,'[1]Базовые цены с учетом расхода'!P59,""))</f>
        <v>2596.56</v>
      </c>
      <c r="L1068" s="5" t="s">
        <v>51</v>
      </c>
    </row>
    <row r="1069" spans="2:12" ht="10.5" hidden="1">
      <c r="B1069" s="15" t="s">
        <v>52</v>
      </c>
      <c r="F1069" s="13">
        <f>IF('[1]Базовые цены с учетом расхода'!Q59&gt;0,'[1]Базовые цены с учетом расхода'!Q59,IF('[1]Базовые цены с учетом расхода'!Q59&lt;0,'[1]Базовые цены с учетом расхода'!Q59,""))</f>
      </c>
      <c r="L1069" s="5" t="s">
        <v>53</v>
      </c>
    </row>
    <row r="1070" spans="2:12" ht="10.5" hidden="1">
      <c r="B1070" s="15" t="s">
        <v>54</v>
      </c>
      <c r="C1070" s="1">
        <v>40</v>
      </c>
      <c r="F1070" s="13">
        <f>IF('[1]Базовые цены с учетом расхода'!O59&gt;0,'[1]Базовые цены с учетом расхода'!O59,IF('[1]Базовые цены с учетом расхода'!O59&lt;0,'[1]Базовые цены с учетом расхода'!O59,""))</f>
        <v>1598.11</v>
      </c>
      <c r="L1070" s="5" t="s">
        <v>55</v>
      </c>
    </row>
    <row r="1071" spans="2:12" ht="10.5" hidden="1">
      <c r="B1071" s="15" t="s">
        <v>56</v>
      </c>
      <c r="C1071" s="1">
        <v>40</v>
      </c>
      <c r="F1071" s="13">
        <f>IF('[1]Базовые цены с учетом расхода'!R59&gt;0,'[1]Базовые цены с учетом расхода'!R59,IF('[1]Базовые цены с учетом расхода'!R59&lt;0,'[1]Базовые цены с учетом расхода'!R59,""))</f>
        <v>1597.74</v>
      </c>
      <c r="L1071" s="5" t="s">
        <v>57</v>
      </c>
    </row>
    <row r="1072" spans="2:12" ht="10.5" hidden="1">
      <c r="B1072" s="15" t="s">
        <v>58</v>
      </c>
      <c r="F1072" s="13">
        <f>IF('[1]Базовые цены с учетом расхода'!S59&gt;0,'[1]Базовые цены с учетом расхода'!S59,IF('[1]Базовые цены с учетом расхода'!S59&lt;0,'[1]Базовые цены с учетом расхода'!S59,""))</f>
      </c>
      <c r="L1072" s="5" t="s">
        <v>59</v>
      </c>
    </row>
    <row r="1073" spans="1:10" ht="10.5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</row>
    <row r="1074" spans="1:14" ht="10.5">
      <c r="A1074" s="61" t="s">
        <v>227</v>
      </c>
      <c r="B1074" s="62" t="s">
        <v>228</v>
      </c>
      <c r="C1074" s="59">
        <v>0.21</v>
      </c>
      <c r="D1074" s="12">
        <f>'[1]Базовые цены за единицу'!B60</f>
        <v>229.08</v>
      </c>
      <c r="E1074" s="12">
        <f>'[1]Базовые цены за единицу'!D60</f>
        <v>0</v>
      </c>
      <c r="F1074" s="56">
        <f>'[1]Базовые цены с учетом расхода'!B60</f>
        <v>48.11</v>
      </c>
      <c r="G1074" s="56">
        <f>'[1]Базовые цены с учетом расхода'!C60</f>
        <v>48.11</v>
      </c>
      <c r="H1074" s="12">
        <f>'[1]Базовые цены с учетом расхода'!D60</f>
        <v>0</v>
      </c>
      <c r="I1074" s="14">
        <v>18.4</v>
      </c>
      <c r="J1074" s="14">
        <f>'[1]Базовые цены с учетом расхода'!I60</f>
        <v>3.864</v>
      </c>
      <c r="K1074" s="2" t="s">
        <v>34</v>
      </c>
      <c r="L1074" s="2" t="s">
        <v>35</v>
      </c>
      <c r="N1074" s="56">
        <f>'[1]Базовые цены с учетом расхода'!F60</f>
        <v>0</v>
      </c>
    </row>
    <row r="1075" spans="1:14" ht="33" customHeight="1">
      <c r="A1075" s="59"/>
      <c r="B1075" s="62"/>
      <c r="C1075" s="59"/>
      <c r="D1075" s="13">
        <f>'[1]Базовые цены за единицу'!C60</f>
        <v>229.08</v>
      </c>
      <c r="E1075" s="13">
        <f>'[1]Базовые цены за единицу'!E60</f>
        <v>0</v>
      </c>
      <c r="F1075" s="56"/>
      <c r="G1075" s="56"/>
      <c r="H1075" s="13">
        <f>'[1]Базовые цены с учетом расхода'!E60</f>
        <v>0</v>
      </c>
      <c r="J1075" s="2">
        <f>'[1]Базовые цены с учетом расхода'!K60</f>
        <v>0</v>
      </c>
      <c r="K1075" s="2" t="s">
        <v>36</v>
      </c>
      <c r="L1075" s="2" t="s">
        <v>37</v>
      </c>
      <c r="N1075" s="56"/>
    </row>
    <row r="1076" spans="2:6" ht="10.5" hidden="1">
      <c r="B1076" s="15" t="s">
        <v>38</v>
      </c>
      <c r="F1076" s="2">
        <v>48.11</v>
      </c>
    </row>
    <row r="1077" ht="10.5" hidden="1">
      <c r="B1077" s="15" t="s">
        <v>39</v>
      </c>
    </row>
    <row r="1078" ht="10.5" hidden="1">
      <c r="B1078" s="15" t="s">
        <v>40</v>
      </c>
    </row>
    <row r="1079" ht="10.5" hidden="1">
      <c r="B1079" s="15" t="s">
        <v>41</v>
      </c>
    </row>
    <row r="1080" ht="21" hidden="1">
      <c r="B1080" s="15" t="s">
        <v>42</v>
      </c>
    </row>
    <row r="1081" spans="2:11" ht="21" hidden="1">
      <c r="B1081" s="15" t="s">
        <v>43</v>
      </c>
      <c r="C1081" s="16"/>
      <c r="K1081" s="2" t="s">
        <v>44</v>
      </c>
    </row>
    <row r="1082" ht="10.5" hidden="1">
      <c r="B1082" s="15" t="s">
        <v>45</v>
      </c>
    </row>
    <row r="1083" ht="21" hidden="1">
      <c r="B1083" s="15" t="s">
        <v>46</v>
      </c>
    </row>
    <row r="1084" ht="10.5" hidden="1">
      <c r="B1084" s="15" t="s">
        <v>47</v>
      </c>
    </row>
    <row r="1085" spans="2:12" ht="10.5" hidden="1">
      <c r="B1085" s="15" t="s">
        <v>48</v>
      </c>
      <c r="C1085" s="1">
        <v>65</v>
      </c>
      <c r="F1085" s="13">
        <f>IF('[1]Базовые цены с учетом расхода'!N60&gt;0,'[1]Базовые цены с учетом расхода'!N60,IF('[1]Базовые цены с учетом расхода'!N60&lt;0,'[1]Базовые цены с учетом расхода'!N60,""))</f>
        <v>31.27</v>
      </c>
      <c r="L1085" s="5" t="s">
        <v>49</v>
      </c>
    </row>
    <row r="1086" spans="2:12" ht="10.5" hidden="1">
      <c r="B1086" s="15" t="s">
        <v>50</v>
      </c>
      <c r="C1086" s="1">
        <v>65</v>
      </c>
      <c r="F1086" s="13">
        <f>IF('[1]Базовые цены с учетом расхода'!P60&gt;0,'[1]Базовые цены с учетом расхода'!P60,IF('[1]Базовые цены с учетом расхода'!P60&lt;0,'[1]Базовые цены с учетом расхода'!P60,""))</f>
        <v>31.27</v>
      </c>
      <c r="L1086" s="5" t="s">
        <v>51</v>
      </c>
    </row>
    <row r="1087" spans="2:12" ht="10.5" hidden="1">
      <c r="B1087" s="15" t="s">
        <v>52</v>
      </c>
      <c r="F1087" s="13">
        <f>IF('[1]Базовые цены с учетом расхода'!Q60&gt;0,'[1]Базовые цены с учетом расхода'!Q60,IF('[1]Базовые цены с учетом расхода'!Q60&lt;0,'[1]Базовые цены с учетом расхода'!Q60,""))</f>
      </c>
      <c r="L1087" s="5" t="s">
        <v>53</v>
      </c>
    </row>
    <row r="1088" spans="2:12" ht="10.5" hidden="1">
      <c r="B1088" s="15" t="s">
        <v>54</v>
      </c>
      <c r="C1088" s="1">
        <v>40</v>
      </c>
      <c r="F1088" s="13">
        <f>IF('[1]Базовые цены с учетом расхода'!O60&gt;0,'[1]Базовые цены с учетом расхода'!O60,IF('[1]Базовые цены с учетом расхода'!O60&lt;0,'[1]Базовые цены с учетом расхода'!O60,""))</f>
        <v>19.24</v>
      </c>
      <c r="L1088" s="5" t="s">
        <v>55</v>
      </c>
    </row>
    <row r="1089" spans="2:12" ht="10.5" hidden="1">
      <c r="B1089" s="15" t="s">
        <v>56</v>
      </c>
      <c r="C1089" s="1">
        <v>40</v>
      </c>
      <c r="F1089" s="13">
        <f>IF('[1]Базовые цены с учетом расхода'!R60&gt;0,'[1]Базовые цены с учетом расхода'!R60,IF('[1]Базовые цены с учетом расхода'!R60&lt;0,'[1]Базовые цены с учетом расхода'!R60,""))</f>
        <v>19.24</v>
      </c>
      <c r="L1089" s="5" t="s">
        <v>57</v>
      </c>
    </row>
    <row r="1090" spans="2:12" ht="10.5" hidden="1">
      <c r="B1090" s="15" t="s">
        <v>58</v>
      </c>
      <c r="F1090" s="13">
        <f>IF('[1]Базовые цены с учетом расхода'!S60&gt;0,'[1]Базовые цены с учетом расхода'!S60,IF('[1]Базовые цены с учетом расхода'!S60&lt;0,'[1]Базовые цены с учетом расхода'!S60,""))</f>
      </c>
      <c r="L1090" s="5" t="s">
        <v>59</v>
      </c>
    </row>
    <row r="1091" spans="1:10" ht="10.5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</row>
    <row r="1092" spans="1:14" ht="10.5">
      <c r="A1092" s="61" t="s">
        <v>229</v>
      </c>
      <c r="B1092" s="62" t="s">
        <v>230</v>
      </c>
      <c r="C1092" s="59">
        <v>3</v>
      </c>
      <c r="D1092" s="12">
        <f>'[1]Базовые цены за единицу'!B61</f>
        <v>229.08</v>
      </c>
      <c r="E1092" s="12">
        <f>'[1]Базовые цены за единицу'!D61</f>
        <v>0</v>
      </c>
      <c r="F1092" s="56">
        <f>'[1]Базовые цены с учетом расхода'!B61</f>
        <v>687.24</v>
      </c>
      <c r="G1092" s="56">
        <f>'[1]Базовые цены с учетом расхода'!C61</f>
        <v>687.24</v>
      </c>
      <c r="H1092" s="12">
        <f>'[1]Базовые цены с учетом расхода'!D61</f>
        <v>0</v>
      </c>
      <c r="I1092" s="14">
        <v>18.4</v>
      </c>
      <c r="J1092" s="14">
        <f>'[1]Базовые цены с учетом расхода'!I61</f>
        <v>55.2</v>
      </c>
      <c r="K1092" s="2" t="s">
        <v>34</v>
      </c>
      <c r="L1092" s="2" t="s">
        <v>35</v>
      </c>
      <c r="N1092" s="56">
        <f>'[1]Базовые цены с учетом расхода'!F61</f>
        <v>0</v>
      </c>
    </row>
    <row r="1093" spans="1:14" ht="43.5" customHeight="1">
      <c r="A1093" s="59"/>
      <c r="B1093" s="62"/>
      <c r="C1093" s="59"/>
      <c r="D1093" s="13">
        <f>'[1]Базовые цены за единицу'!C61</f>
        <v>229.08</v>
      </c>
      <c r="E1093" s="13">
        <f>'[1]Базовые цены за единицу'!E61</f>
        <v>0</v>
      </c>
      <c r="F1093" s="56"/>
      <c r="G1093" s="56"/>
      <c r="H1093" s="13">
        <f>'[1]Базовые цены с учетом расхода'!E61</f>
        <v>0</v>
      </c>
      <c r="J1093" s="2">
        <f>'[1]Базовые цены с учетом расхода'!K61</f>
        <v>0</v>
      </c>
      <c r="K1093" s="2" t="s">
        <v>36</v>
      </c>
      <c r="L1093" s="2" t="s">
        <v>37</v>
      </c>
      <c r="N1093" s="56"/>
    </row>
    <row r="1094" spans="2:6" ht="10.5" hidden="1">
      <c r="B1094" s="15" t="s">
        <v>38</v>
      </c>
      <c r="F1094" s="2">
        <v>687.24</v>
      </c>
    </row>
    <row r="1095" ht="10.5" hidden="1">
      <c r="B1095" s="15" t="s">
        <v>39</v>
      </c>
    </row>
    <row r="1096" ht="10.5" hidden="1">
      <c r="B1096" s="15" t="s">
        <v>40</v>
      </c>
    </row>
    <row r="1097" ht="10.5" hidden="1">
      <c r="B1097" s="15" t="s">
        <v>41</v>
      </c>
    </row>
    <row r="1098" ht="21" hidden="1">
      <c r="B1098" s="15" t="s">
        <v>42</v>
      </c>
    </row>
    <row r="1099" spans="2:11" ht="21" hidden="1">
      <c r="B1099" s="15" t="s">
        <v>43</v>
      </c>
      <c r="C1099" s="16"/>
      <c r="K1099" s="2" t="s">
        <v>44</v>
      </c>
    </row>
    <row r="1100" ht="10.5" hidden="1">
      <c r="B1100" s="15" t="s">
        <v>45</v>
      </c>
    </row>
    <row r="1101" ht="21" hidden="1">
      <c r="B1101" s="15" t="s">
        <v>46</v>
      </c>
    </row>
    <row r="1102" ht="10.5" hidden="1">
      <c r="B1102" s="15" t="s">
        <v>47</v>
      </c>
    </row>
    <row r="1103" spans="2:12" ht="10.5" hidden="1">
      <c r="B1103" s="15" t="s">
        <v>48</v>
      </c>
      <c r="C1103" s="1">
        <v>65</v>
      </c>
      <c r="F1103" s="13">
        <f>IF('[1]Базовые цены с учетом расхода'!N61&gt;0,'[1]Базовые цены с учетом расхода'!N61,IF('[1]Базовые цены с учетом расхода'!N61&lt;0,'[1]Базовые цены с учетом расхода'!N61,""))</f>
        <v>446.71</v>
      </c>
      <c r="L1103" s="5" t="s">
        <v>49</v>
      </c>
    </row>
    <row r="1104" spans="2:12" ht="10.5" hidden="1">
      <c r="B1104" s="15" t="s">
        <v>50</v>
      </c>
      <c r="C1104" s="1">
        <v>65</v>
      </c>
      <c r="F1104" s="13">
        <f>IF('[1]Базовые цены с учетом расхода'!P61&gt;0,'[1]Базовые цены с учетом расхода'!P61,IF('[1]Базовые цены с учетом расхода'!P61&lt;0,'[1]Базовые цены с учетом расхода'!P61,""))</f>
        <v>446.7</v>
      </c>
      <c r="L1104" s="5" t="s">
        <v>51</v>
      </c>
    </row>
    <row r="1105" spans="2:12" ht="10.5" hidden="1">
      <c r="B1105" s="15" t="s">
        <v>52</v>
      </c>
      <c r="F1105" s="13">
        <f>IF('[1]Базовые цены с учетом расхода'!Q61&gt;0,'[1]Базовые цены с учетом расхода'!Q61,IF('[1]Базовые цены с учетом расхода'!Q61&lt;0,'[1]Базовые цены с учетом расхода'!Q61,""))</f>
      </c>
      <c r="L1105" s="5" t="s">
        <v>53</v>
      </c>
    </row>
    <row r="1106" spans="2:12" ht="10.5" hidden="1">
      <c r="B1106" s="15" t="s">
        <v>54</v>
      </c>
      <c r="C1106" s="1">
        <v>40</v>
      </c>
      <c r="F1106" s="13">
        <f>IF('[1]Базовые цены с учетом расхода'!O61&gt;0,'[1]Базовые цены с учетом расхода'!O61,IF('[1]Базовые цены с учетом расхода'!O61&lt;0,'[1]Базовые цены с учетом расхода'!O61,""))</f>
        <v>274.9</v>
      </c>
      <c r="L1106" s="5" t="s">
        <v>55</v>
      </c>
    </row>
    <row r="1107" spans="2:12" ht="10.5" hidden="1">
      <c r="B1107" s="15" t="s">
        <v>56</v>
      </c>
      <c r="C1107" s="1">
        <v>40</v>
      </c>
      <c r="F1107" s="13">
        <f>IF('[1]Базовые цены с учетом расхода'!R61&gt;0,'[1]Базовые цены с учетом расхода'!R61,IF('[1]Базовые цены с учетом расхода'!R61&lt;0,'[1]Базовые цены с учетом расхода'!R61,""))</f>
        <v>274.89</v>
      </c>
      <c r="L1107" s="5" t="s">
        <v>57</v>
      </c>
    </row>
    <row r="1108" spans="2:12" ht="10.5" hidden="1">
      <c r="B1108" s="15" t="s">
        <v>58</v>
      </c>
      <c r="F1108" s="13">
        <f>IF('[1]Базовые цены с учетом расхода'!S61&gt;0,'[1]Базовые цены с учетом расхода'!S61,IF('[1]Базовые цены с учетом расхода'!S61&lt;0,'[1]Базовые цены с учетом расхода'!S61,""))</f>
      </c>
      <c r="L1108" s="5" t="s">
        <v>59</v>
      </c>
    </row>
    <row r="1109" spans="1:10" ht="10.5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</row>
    <row r="1110" spans="1:14" ht="10.5">
      <c r="A1110" s="61" t="s">
        <v>236</v>
      </c>
      <c r="B1110" s="62" t="s">
        <v>482</v>
      </c>
      <c r="C1110" s="59">
        <v>20</v>
      </c>
      <c r="D1110" s="12">
        <f>'[1]Базовые цены за единицу'!B62</f>
        <v>26.38</v>
      </c>
      <c r="E1110" s="12">
        <f>'[1]Базовые цены за единицу'!D62</f>
        <v>12.01</v>
      </c>
      <c r="F1110" s="56">
        <f>'[1]Базовые цены с учетом расхода'!B62</f>
        <v>527.6</v>
      </c>
      <c r="G1110" s="56">
        <f>'[1]Базовые цены с учетом расхода'!C62</f>
        <v>243.2</v>
      </c>
      <c r="H1110" s="12">
        <f>'[1]Базовые цены с учетом расхода'!D62</f>
        <v>240.2</v>
      </c>
      <c r="I1110" s="14">
        <v>1.2995</v>
      </c>
      <c r="J1110" s="14">
        <f>'[1]Базовые цены с учетом расхода'!I62</f>
        <v>25.99</v>
      </c>
      <c r="K1110" s="2" t="s">
        <v>34</v>
      </c>
      <c r="L1110" s="2" t="s">
        <v>35</v>
      </c>
      <c r="N1110" s="56">
        <f>'[1]Базовые цены с учетом расхода'!F62</f>
        <v>44.2</v>
      </c>
    </row>
    <row r="1111" spans="1:14" ht="21.75" customHeight="1">
      <c r="A1111" s="59"/>
      <c r="B1111" s="62"/>
      <c r="C1111" s="59"/>
      <c r="D1111" s="13">
        <f>'[1]Базовые цены за единицу'!C62</f>
        <v>12.16</v>
      </c>
      <c r="E1111" s="13">
        <f>'[1]Базовые цены за единицу'!E62</f>
        <v>0.67</v>
      </c>
      <c r="F1111" s="56"/>
      <c r="G1111" s="56"/>
      <c r="H1111" s="13">
        <f>'[1]Базовые цены с учетом расхода'!E62</f>
        <v>13.4</v>
      </c>
      <c r="I1111" s="2">
        <v>0.046</v>
      </c>
      <c r="J1111" s="2">
        <f>'[1]Базовые цены с учетом расхода'!K62</f>
        <v>0.92</v>
      </c>
      <c r="K1111" s="2" t="s">
        <v>36</v>
      </c>
      <c r="L1111" s="2" t="s">
        <v>37</v>
      </c>
      <c r="N1111" s="56"/>
    </row>
    <row r="1112" spans="2:6" ht="10.5" hidden="1">
      <c r="B1112" s="15" t="s">
        <v>38</v>
      </c>
      <c r="F1112" s="2">
        <v>243.2</v>
      </c>
    </row>
    <row r="1113" spans="2:6" ht="10.5" hidden="1">
      <c r="B1113" s="15" t="s">
        <v>39</v>
      </c>
      <c r="F1113" s="2">
        <v>240.2</v>
      </c>
    </row>
    <row r="1114" spans="2:6" ht="10.5" hidden="1">
      <c r="B1114" s="15" t="s">
        <v>40</v>
      </c>
      <c r="F1114" s="2">
        <v>13.4</v>
      </c>
    </row>
    <row r="1115" spans="2:6" ht="10.5" hidden="1">
      <c r="B1115" s="15" t="s">
        <v>41</v>
      </c>
      <c r="F1115" s="2">
        <v>44.2</v>
      </c>
    </row>
    <row r="1116" ht="21" hidden="1">
      <c r="B1116" s="15" t="s">
        <v>42</v>
      </c>
    </row>
    <row r="1117" spans="2:11" ht="21" hidden="1">
      <c r="B1117" s="15" t="s">
        <v>43</v>
      </c>
      <c r="C1117" s="16">
        <v>0.21</v>
      </c>
      <c r="F1117" s="2">
        <v>4.2</v>
      </c>
      <c r="K1117" s="2" t="s">
        <v>44</v>
      </c>
    </row>
    <row r="1118" ht="10.5" hidden="1">
      <c r="B1118" s="15" t="s">
        <v>45</v>
      </c>
    </row>
    <row r="1119" ht="21" hidden="1">
      <c r="B1119" s="15" t="s">
        <v>46</v>
      </c>
    </row>
    <row r="1120" ht="10.5" hidden="1">
      <c r="B1120" s="15" t="s">
        <v>47</v>
      </c>
    </row>
    <row r="1121" spans="2:12" ht="10.5" hidden="1">
      <c r="B1121" s="15" t="s">
        <v>48</v>
      </c>
      <c r="C1121" s="1">
        <v>95</v>
      </c>
      <c r="F1121" s="13">
        <f>IF('[1]Базовые цены с учетом расхода'!N62&gt;0,'[1]Базовые цены с учетом расхода'!N62,IF('[1]Базовые цены с учетом расхода'!N62&lt;0,'[1]Базовые цены с учетом расхода'!N62,""))</f>
        <v>243.77</v>
      </c>
      <c r="L1121" s="5" t="s">
        <v>49</v>
      </c>
    </row>
    <row r="1122" spans="2:12" ht="10.5" hidden="1">
      <c r="B1122" s="15" t="s">
        <v>50</v>
      </c>
      <c r="C1122" s="1">
        <v>95</v>
      </c>
      <c r="F1122" s="13">
        <f>IF('[1]Базовые цены с учетом расхода'!P62&gt;0,'[1]Базовые цены с учетом расхода'!P62,IF('[1]Базовые цены с учетом расхода'!P62&lt;0,'[1]Базовые цены с учетом расхода'!P62,""))</f>
        <v>231</v>
      </c>
      <c r="L1122" s="5" t="s">
        <v>51</v>
      </c>
    </row>
    <row r="1123" spans="2:12" ht="10.5" hidden="1">
      <c r="B1123" s="15" t="s">
        <v>52</v>
      </c>
      <c r="C1123" s="1">
        <v>95</v>
      </c>
      <c r="F1123" s="13">
        <f>IF('[1]Базовые цены с учетом расхода'!Q62&gt;0,'[1]Базовые цены с учетом расхода'!Q62,IF('[1]Базовые цены с учетом расхода'!Q62&lt;0,'[1]Базовые цены с учетом расхода'!Q62,""))</f>
        <v>12.8</v>
      </c>
      <c r="L1123" s="5" t="s">
        <v>53</v>
      </c>
    </row>
    <row r="1124" spans="2:12" ht="10.5" hidden="1">
      <c r="B1124" s="15" t="s">
        <v>54</v>
      </c>
      <c r="C1124" s="1">
        <v>65</v>
      </c>
      <c r="F1124" s="13">
        <f>IF('[1]Базовые цены с учетом расхода'!O62&gt;0,'[1]Базовые цены с учетом расхода'!O62,IF('[1]Базовые цены с учетом расхода'!O62&lt;0,'[1]Базовые цены с учетом расхода'!O62,""))</f>
        <v>166.79</v>
      </c>
      <c r="L1124" s="5" t="s">
        <v>55</v>
      </c>
    </row>
    <row r="1125" spans="2:12" ht="10.5" hidden="1">
      <c r="B1125" s="15" t="s">
        <v>56</v>
      </c>
      <c r="C1125" s="1">
        <v>65</v>
      </c>
      <c r="F1125" s="13">
        <f>IF('[1]Базовые цены с учетом расхода'!R62&gt;0,'[1]Базовые цены с учетом расхода'!R62,IF('[1]Базовые цены с учетом расхода'!R62&lt;0,'[1]Базовые цены с учетом расхода'!R62,""))</f>
        <v>158</v>
      </c>
      <c r="L1125" s="5" t="s">
        <v>57</v>
      </c>
    </row>
    <row r="1126" spans="2:12" ht="10.5" hidden="1">
      <c r="B1126" s="15" t="s">
        <v>58</v>
      </c>
      <c r="C1126" s="1">
        <v>65</v>
      </c>
      <c r="F1126" s="13">
        <f>IF('[1]Базовые цены с учетом расхода'!S62&gt;0,'[1]Базовые цены с учетом расхода'!S62,IF('[1]Базовые цены с учетом расхода'!S62&lt;0,'[1]Базовые цены с учетом расхода'!S62,""))</f>
        <v>8.8</v>
      </c>
      <c r="L1126" s="5" t="s">
        <v>59</v>
      </c>
    </row>
    <row r="1127" spans="1:10" ht="10.5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</row>
    <row r="1128" spans="1:14" ht="10.5">
      <c r="A1128" s="61" t="s">
        <v>237</v>
      </c>
      <c r="B1128" s="62" t="s">
        <v>483</v>
      </c>
      <c r="C1128" s="59">
        <v>20</v>
      </c>
      <c r="D1128" s="12">
        <f>'[1]Базовые цены за единицу'!B63</f>
        <v>47.15</v>
      </c>
      <c r="E1128" s="12">
        <f>'[1]Базовые цены за единицу'!D63</f>
        <v>0</v>
      </c>
      <c r="F1128" s="56">
        <f>'[1]Базовые цены с учетом расхода'!B63</f>
        <v>943</v>
      </c>
      <c r="G1128" s="56">
        <f>'[1]Базовые цены с учетом расхода'!C63</f>
        <v>0</v>
      </c>
      <c r="H1128" s="12">
        <f>'[1]Базовые цены с учетом расхода'!D63</f>
        <v>0</v>
      </c>
      <c r="I1128" s="14"/>
      <c r="J1128" s="14">
        <f>'[1]Базовые цены с учетом расхода'!I63</f>
        <v>0</v>
      </c>
      <c r="K1128" s="2" t="s">
        <v>34</v>
      </c>
      <c r="L1128" s="2" t="s">
        <v>35</v>
      </c>
      <c r="N1128" s="56">
        <f>'[1]Базовые цены с учетом расхода'!F63</f>
        <v>943</v>
      </c>
    </row>
    <row r="1129" spans="1:14" ht="33" customHeight="1">
      <c r="A1129" s="59"/>
      <c r="B1129" s="62"/>
      <c r="C1129" s="59"/>
      <c r="D1129" s="13">
        <f>'[1]Базовые цены за единицу'!C63</f>
        <v>0</v>
      </c>
      <c r="E1129" s="13">
        <f>'[1]Базовые цены за единицу'!E63</f>
        <v>0</v>
      </c>
      <c r="F1129" s="56"/>
      <c r="G1129" s="56"/>
      <c r="H1129" s="13">
        <f>'[1]Базовые цены с учетом расхода'!E63</f>
        <v>0</v>
      </c>
      <c r="J1129" s="2">
        <f>'[1]Базовые цены с учетом расхода'!K63</f>
        <v>0</v>
      </c>
      <c r="K1129" s="2" t="s">
        <v>36</v>
      </c>
      <c r="L1129" s="2" t="s">
        <v>37</v>
      </c>
      <c r="N1129" s="56"/>
    </row>
    <row r="1130" spans="2:10" ht="10.5">
      <c r="B1130" s="60" t="s">
        <v>78</v>
      </c>
      <c r="C1130" s="60"/>
      <c r="D1130" s="60"/>
      <c r="E1130" s="60"/>
      <c r="F1130" s="60"/>
      <c r="G1130" s="60"/>
      <c r="H1130" s="60"/>
      <c r="I1130" s="60"/>
      <c r="J1130" s="60"/>
    </row>
    <row r="1131" ht="10.5" hidden="1">
      <c r="B1131" s="15" t="s">
        <v>38</v>
      </c>
    </row>
    <row r="1132" ht="10.5" hidden="1">
      <c r="B1132" s="15" t="s">
        <v>39</v>
      </c>
    </row>
    <row r="1133" ht="10.5" hidden="1">
      <c r="B1133" s="15" t="s">
        <v>40</v>
      </c>
    </row>
    <row r="1134" spans="2:6" ht="10.5" hidden="1">
      <c r="B1134" s="15" t="s">
        <v>41</v>
      </c>
      <c r="F1134" s="2">
        <v>943</v>
      </c>
    </row>
    <row r="1135" ht="21" hidden="1">
      <c r="B1135" s="15" t="s">
        <v>42</v>
      </c>
    </row>
    <row r="1136" spans="2:11" ht="21" hidden="1">
      <c r="B1136" s="15" t="s">
        <v>43</v>
      </c>
      <c r="C1136" s="16"/>
      <c r="K1136" s="2" t="s">
        <v>44</v>
      </c>
    </row>
    <row r="1137" ht="10.5" hidden="1">
      <c r="B1137" s="15" t="s">
        <v>45</v>
      </c>
    </row>
    <row r="1138" ht="21" hidden="1">
      <c r="B1138" s="15" t="s">
        <v>46</v>
      </c>
    </row>
    <row r="1139" ht="10.5" hidden="1">
      <c r="B1139" s="15" t="s">
        <v>47</v>
      </c>
    </row>
    <row r="1140" spans="2:12" ht="10.5" hidden="1">
      <c r="B1140" s="15" t="s">
        <v>48</v>
      </c>
      <c r="F1140" s="13">
        <f>IF('[1]Базовые цены с учетом расхода'!N63&gt;0,'[1]Базовые цены с учетом расхода'!N63,IF('[1]Базовые цены с учетом расхода'!N63&lt;0,'[1]Базовые цены с учетом расхода'!N63,""))</f>
      </c>
      <c r="L1140" s="5" t="s">
        <v>49</v>
      </c>
    </row>
    <row r="1141" spans="2:12" ht="10.5" hidden="1">
      <c r="B1141" s="15" t="s">
        <v>50</v>
      </c>
      <c r="F1141" s="13">
        <f>IF('[1]Базовые цены с учетом расхода'!P63&gt;0,'[1]Базовые цены с учетом расхода'!P63,IF('[1]Базовые цены с учетом расхода'!P63&lt;0,'[1]Базовые цены с учетом расхода'!P63,""))</f>
      </c>
      <c r="L1141" s="5" t="s">
        <v>51</v>
      </c>
    </row>
    <row r="1142" spans="2:12" ht="10.5" hidden="1">
      <c r="B1142" s="15" t="s">
        <v>52</v>
      </c>
      <c r="F1142" s="13">
        <f>IF('[1]Базовые цены с учетом расхода'!Q63&gt;0,'[1]Базовые цены с учетом расхода'!Q63,IF('[1]Базовые цены с учетом расхода'!Q63&lt;0,'[1]Базовые цены с учетом расхода'!Q63,""))</f>
      </c>
      <c r="L1142" s="5" t="s">
        <v>53</v>
      </c>
    </row>
    <row r="1143" spans="2:12" ht="10.5" hidden="1">
      <c r="B1143" s="15" t="s">
        <v>54</v>
      </c>
      <c r="F1143" s="13">
        <f>IF('[1]Базовые цены с учетом расхода'!O63&gt;0,'[1]Базовые цены с учетом расхода'!O63,IF('[1]Базовые цены с учетом расхода'!O63&lt;0,'[1]Базовые цены с учетом расхода'!O63,""))</f>
      </c>
      <c r="L1143" s="5" t="s">
        <v>55</v>
      </c>
    </row>
    <row r="1144" spans="2:12" ht="10.5" hidden="1">
      <c r="B1144" s="15" t="s">
        <v>56</v>
      </c>
      <c r="F1144" s="13">
        <f>IF('[1]Базовые цены с учетом расхода'!R63&gt;0,'[1]Базовые цены с учетом расхода'!R63,IF('[1]Базовые цены с учетом расхода'!R63&lt;0,'[1]Базовые цены с учетом расхода'!R63,""))</f>
      </c>
      <c r="L1144" s="5" t="s">
        <v>57</v>
      </c>
    </row>
    <row r="1145" spans="2:12" ht="10.5" hidden="1">
      <c r="B1145" s="15" t="s">
        <v>58</v>
      </c>
      <c r="F1145" s="13">
        <f>IF('[1]Базовые цены с учетом расхода'!S63&gt;0,'[1]Базовые цены с учетом расхода'!S63,IF('[1]Базовые цены с учетом расхода'!S63&lt;0,'[1]Базовые цены с учетом расхода'!S63,""))</f>
      </c>
      <c r="L1145" s="5" t="s">
        <v>59</v>
      </c>
    </row>
    <row r="1146" spans="1:10" ht="10.5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</row>
    <row r="1147" spans="2:18" ht="10.5" hidden="1">
      <c r="B1147" s="20" t="s">
        <v>231</v>
      </c>
      <c r="E1147" s="57"/>
      <c r="F1147" s="58">
        <f>'[1]Базовые концовки'!F220</f>
        <v>20111.6</v>
      </c>
      <c r="G1147" s="58">
        <f>'[1]Базовые концовки'!G220</f>
        <v>5916.73</v>
      </c>
      <c r="H1147" s="23">
        <f>'[1]Базовые концовки'!H220</f>
        <v>1888.02</v>
      </c>
      <c r="I1147" s="59"/>
      <c r="J1147" s="24">
        <f>'[1]Базовые концовки'!J220</f>
        <v>503.194</v>
      </c>
      <c r="N1147" s="58">
        <f>'[1]Базовые концовки'!L220</f>
        <v>12306.85</v>
      </c>
      <c r="R1147" s="54">
        <f>'[1]Базовые концовки'!M220</f>
        <v>0</v>
      </c>
    </row>
    <row r="1148" spans="5:18" ht="10.5" hidden="1">
      <c r="E1148" s="57"/>
      <c r="F1148" s="58"/>
      <c r="G1148" s="58"/>
      <c r="H1148" s="22">
        <f>'[1]Базовые концовки'!I220</f>
        <v>508.1</v>
      </c>
      <c r="I1148" s="59"/>
      <c r="J1148" s="8">
        <f>'[1]Базовые концовки'!K220</f>
        <v>40.52807</v>
      </c>
      <c r="N1148" s="58"/>
      <c r="R1148" s="54"/>
    </row>
    <row r="1149" spans="2:18" ht="10.5" hidden="1">
      <c r="B1149" s="20" t="s">
        <v>115</v>
      </c>
      <c r="D1149" s="21"/>
      <c r="F1149" s="22">
        <f>'[1]Базовые концовки'!F221</f>
        <v>0</v>
      </c>
      <c r="G1149" s="22">
        <f>'[1]Базовые концовки'!G221</f>
        <v>0</v>
      </c>
      <c r="H1149" s="22">
        <f>'[1]Базовые концовки'!H221</f>
        <v>0</v>
      </c>
      <c r="J1149" s="8">
        <f>'[1]Базовые концовки'!J221</f>
        <v>0</v>
      </c>
      <c r="N1149" s="22">
        <f>'[1]Базовые концовки'!L221</f>
        <v>0</v>
      </c>
      <c r="R1149" s="25">
        <f>'[1]Базовые концовки'!M221</f>
        <v>0</v>
      </c>
    </row>
    <row r="1150" spans="2:18" ht="10.5" hidden="1">
      <c r="B1150" s="20" t="s">
        <v>116</v>
      </c>
      <c r="D1150" s="21"/>
      <c r="F1150" s="22">
        <f>'[1]Базовые концовки'!F222</f>
        <v>0</v>
      </c>
      <c r="G1150" s="22"/>
      <c r="H1150" s="22"/>
      <c r="J1150" s="8"/>
      <c r="N1150" s="22"/>
      <c r="R1150" s="25"/>
    </row>
    <row r="1151" spans="2:18" ht="10.5" hidden="1">
      <c r="B1151" s="20" t="s">
        <v>117</v>
      </c>
      <c r="D1151" s="21"/>
      <c r="F1151" s="22">
        <f>'[1]Базовые концовки'!F223</f>
        <v>0</v>
      </c>
      <c r="G1151" s="22"/>
      <c r="H1151" s="22"/>
      <c r="J1151" s="8"/>
      <c r="N1151" s="22"/>
      <c r="R1151" s="25"/>
    </row>
    <row r="1152" spans="2:18" ht="10.5" hidden="1">
      <c r="B1152" s="20" t="s">
        <v>118</v>
      </c>
      <c r="D1152" s="21"/>
      <c r="F1152" s="22">
        <f>'[1]Базовые концовки'!F224</f>
        <v>0</v>
      </c>
      <c r="G1152" s="22"/>
      <c r="H1152" s="22"/>
      <c r="J1152" s="8"/>
      <c r="N1152" s="22"/>
      <c r="R1152" s="25"/>
    </row>
    <row r="1153" spans="2:18" ht="10.5" hidden="1">
      <c r="B1153" s="20" t="s">
        <v>119</v>
      </c>
      <c r="D1153" s="21"/>
      <c r="F1153" s="22">
        <f>'[1]Базовые концовки'!F225</f>
        <v>0</v>
      </c>
      <c r="G1153" s="22"/>
      <c r="H1153" s="22"/>
      <c r="J1153" s="8"/>
      <c r="N1153" s="22"/>
      <c r="R1153" s="25"/>
    </row>
    <row r="1154" spans="2:18" ht="10.5" hidden="1">
      <c r="B1154" s="20" t="s">
        <v>120</v>
      </c>
      <c r="D1154" s="21"/>
      <c r="F1154" s="22">
        <f>'[1]Базовые концовки'!F226</f>
        <v>0</v>
      </c>
      <c r="G1154" s="22"/>
      <c r="H1154" s="22"/>
      <c r="J1154" s="8"/>
      <c r="N1154" s="22"/>
      <c r="R1154" s="25"/>
    </row>
    <row r="1155" spans="2:18" ht="10.5" hidden="1">
      <c r="B1155" s="20" t="s">
        <v>121</v>
      </c>
      <c r="D1155" s="21"/>
      <c r="F1155" s="22">
        <f>'[1]Базовые концовки'!F227</f>
        <v>0</v>
      </c>
      <c r="G1155" s="22"/>
      <c r="H1155" s="22"/>
      <c r="J1155" s="8"/>
      <c r="N1155" s="22"/>
      <c r="R1155" s="25"/>
    </row>
    <row r="1156" spans="2:18" ht="10.5" hidden="1">
      <c r="B1156" s="20" t="s">
        <v>122</v>
      </c>
      <c r="D1156" s="21"/>
      <c r="F1156" s="22">
        <f>'[1]Базовые концовки'!F228</f>
        <v>0</v>
      </c>
      <c r="G1156" s="22"/>
      <c r="H1156" s="22"/>
      <c r="J1156" s="8"/>
      <c r="N1156" s="22"/>
      <c r="R1156" s="25"/>
    </row>
    <row r="1157" spans="2:18" ht="10.5" hidden="1">
      <c r="B1157" s="20" t="s">
        <v>123</v>
      </c>
      <c r="D1157" s="21"/>
      <c r="F1157" s="22">
        <f>'[1]Базовые концовки'!F229</f>
        <v>0</v>
      </c>
      <c r="G1157" s="22"/>
      <c r="H1157" s="22"/>
      <c r="J1157" s="8"/>
      <c r="N1157" s="22"/>
      <c r="R1157" s="25"/>
    </row>
    <row r="1158" spans="2:18" ht="10.5" hidden="1">
      <c r="B1158" s="20" t="s">
        <v>124</v>
      </c>
      <c r="D1158" s="21"/>
      <c r="F1158" s="22">
        <f>'[1]Базовые концовки'!F230</f>
        <v>0</v>
      </c>
      <c r="G1158" s="22"/>
      <c r="H1158" s="22"/>
      <c r="J1158" s="8"/>
      <c r="N1158" s="22"/>
      <c r="R1158" s="25"/>
    </row>
    <row r="1159" spans="2:18" ht="10.5" hidden="1">
      <c r="B1159" s="20" t="s">
        <v>125</v>
      </c>
      <c r="E1159" s="57"/>
      <c r="F1159" s="58">
        <f>'[1]Базовые концовки'!F231</f>
        <v>7711.91</v>
      </c>
      <c r="G1159" s="58">
        <f>'[1]Базовые концовки'!G231</f>
        <v>1037.12</v>
      </c>
      <c r="H1159" s="23">
        <f>'[1]Базовые концовки'!H231</f>
        <v>1888.02</v>
      </c>
      <c r="I1159" s="59"/>
      <c r="J1159" s="24">
        <f>'[1]Базовые концовки'!J231</f>
        <v>111.32</v>
      </c>
      <c r="N1159" s="58">
        <f>'[1]Базовые концовки'!L231</f>
        <v>4786.77</v>
      </c>
      <c r="R1159" s="54">
        <f>'[1]Базовые концовки'!M231</f>
        <v>0</v>
      </c>
    </row>
    <row r="1160" spans="5:18" ht="10.5" hidden="1">
      <c r="E1160" s="57"/>
      <c r="F1160" s="58"/>
      <c r="G1160" s="58"/>
      <c r="H1160" s="22">
        <f>'[1]Базовые концовки'!I231</f>
        <v>508.1</v>
      </c>
      <c r="I1160" s="59"/>
      <c r="J1160" s="8">
        <f>'[1]Базовые концовки'!K231</f>
        <v>40.52807</v>
      </c>
      <c r="N1160" s="58"/>
      <c r="R1160" s="54"/>
    </row>
    <row r="1161" spans="2:18" ht="10.5" hidden="1">
      <c r="B1161" s="20" t="s">
        <v>126</v>
      </c>
      <c r="D1161" s="21"/>
      <c r="F1161" s="22"/>
      <c r="G1161" s="22"/>
      <c r="H1161" s="22"/>
      <c r="J1161" s="8"/>
      <c r="N1161" s="22"/>
      <c r="R1161" s="25"/>
    </row>
    <row r="1162" spans="2:18" ht="10.5" hidden="1">
      <c r="B1162" s="20" t="s">
        <v>127</v>
      </c>
      <c r="D1162" s="21"/>
      <c r="F1162" s="22"/>
      <c r="G1162" s="22">
        <f>'[1]Базовые концовки'!G233</f>
        <v>0</v>
      </c>
      <c r="H1162" s="22"/>
      <c r="J1162" s="8"/>
      <c r="N1162" s="22"/>
      <c r="R1162" s="25"/>
    </row>
    <row r="1163" spans="2:18" ht="10.5" hidden="1">
      <c r="B1163" s="20" t="s">
        <v>128</v>
      </c>
      <c r="D1163" s="21"/>
      <c r="F1163" s="22">
        <f>'[1]Базовые концовки'!F234</f>
        <v>0</v>
      </c>
      <c r="G1163" s="22"/>
      <c r="H1163" s="22"/>
      <c r="J1163" s="8"/>
      <c r="N1163" s="22"/>
      <c r="R1163" s="25"/>
    </row>
    <row r="1164" spans="2:18" ht="10.5" hidden="1">
      <c r="B1164" s="20" t="s">
        <v>129</v>
      </c>
      <c r="E1164" s="21"/>
      <c r="F1164" s="22">
        <f>'[1]Базовые концовки'!F235</f>
        <v>905.64</v>
      </c>
      <c r="G1164" s="22"/>
      <c r="H1164" s="22"/>
      <c r="J1164" s="8"/>
      <c r="N1164" s="22"/>
      <c r="R1164" s="25"/>
    </row>
    <row r="1165" spans="2:18" ht="10.5" hidden="1">
      <c r="B1165" s="20" t="s">
        <v>130</v>
      </c>
      <c r="D1165" s="21"/>
      <c r="F1165" s="22">
        <f>'[1]Базовые концовки'!F236</f>
        <v>0</v>
      </c>
      <c r="G1165" s="22"/>
      <c r="H1165" s="22"/>
      <c r="J1165" s="8"/>
      <c r="N1165" s="22"/>
      <c r="R1165" s="25"/>
    </row>
    <row r="1166" spans="2:18" ht="21" hidden="1">
      <c r="B1166" s="20" t="s">
        <v>484</v>
      </c>
      <c r="E1166" s="21"/>
      <c r="F1166" s="22">
        <f>'[1]Базовые концовки'!F237</f>
        <v>1467.96</v>
      </c>
      <c r="G1166" s="22"/>
      <c r="H1166" s="22"/>
      <c r="J1166" s="8"/>
      <c r="N1166" s="22"/>
      <c r="R1166" s="25"/>
    </row>
    <row r="1167" spans="2:18" ht="21" hidden="1">
      <c r="B1167" s="20" t="s">
        <v>485</v>
      </c>
      <c r="E1167" s="21"/>
      <c r="F1167" s="22">
        <f>'[1]Базовые концовки'!F238</f>
        <v>1004.39</v>
      </c>
      <c r="G1167" s="22"/>
      <c r="H1167" s="22"/>
      <c r="J1167" s="8"/>
      <c r="N1167" s="22"/>
      <c r="R1167" s="25"/>
    </row>
    <row r="1168" spans="2:18" ht="10.5" hidden="1">
      <c r="B1168" s="20" t="s">
        <v>123</v>
      </c>
      <c r="D1168" s="21"/>
      <c r="F1168" s="22">
        <f>'[1]Базовые концовки'!F239</f>
        <v>0</v>
      </c>
      <c r="G1168" s="22"/>
      <c r="H1168" s="22"/>
      <c r="J1168" s="8"/>
      <c r="N1168" s="22"/>
      <c r="R1168" s="25"/>
    </row>
    <row r="1169" spans="2:18" ht="10.5" hidden="1">
      <c r="B1169" s="20" t="s">
        <v>133</v>
      </c>
      <c r="E1169" s="21"/>
      <c r="F1169" s="22">
        <f>'[1]Базовые концовки'!F240</f>
        <v>10184.26</v>
      </c>
      <c r="G1169" s="22"/>
      <c r="H1169" s="22"/>
      <c r="J1169" s="8"/>
      <c r="N1169" s="22"/>
      <c r="R1169" s="25"/>
    </row>
    <row r="1170" spans="2:18" ht="10.5" hidden="1">
      <c r="B1170" s="20" t="s">
        <v>134</v>
      </c>
      <c r="E1170" s="21"/>
      <c r="F1170" s="22">
        <f>'[1]Базовые концовки'!F241</f>
        <v>7520.08</v>
      </c>
      <c r="G1170" s="22">
        <f>'[1]Базовые концовки'!G241</f>
        <v>0</v>
      </c>
      <c r="H1170" s="22">
        <f>'[1]Базовые концовки'!H241</f>
        <v>0</v>
      </c>
      <c r="J1170" s="8">
        <f>'[1]Базовые концовки'!J241</f>
        <v>0</v>
      </c>
      <c r="N1170" s="22">
        <f>'[1]Базовые концовки'!L241</f>
        <v>7520.08</v>
      </c>
      <c r="R1170" s="25">
        <f>'[1]Базовые концовки'!M241</f>
        <v>0</v>
      </c>
    </row>
    <row r="1171" spans="2:18" ht="10.5" hidden="1">
      <c r="B1171" s="20" t="s">
        <v>126</v>
      </c>
      <c r="D1171" s="21"/>
      <c r="F1171" s="22"/>
      <c r="G1171" s="22"/>
      <c r="H1171" s="22"/>
      <c r="J1171" s="8"/>
      <c r="N1171" s="22"/>
      <c r="R1171" s="25"/>
    </row>
    <row r="1172" spans="2:18" ht="10.5" hidden="1">
      <c r="B1172" s="20" t="s">
        <v>135</v>
      </c>
      <c r="E1172" s="21"/>
      <c r="F1172" s="22">
        <f>'[1]Базовые концовки'!F243</f>
        <v>985.32</v>
      </c>
      <c r="G1172" s="22"/>
      <c r="H1172" s="22"/>
      <c r="J1172" s="8"/>
      <c r="N1172" s="22"/>
      <c r="R1172" s="25"/>
    </row>
    <row r="1173" spans="2:18" ht="10.5" hidden="1">
      <c r="B1173" s="20" t="s">
        <v>130</v>
      </c>
      <c r="D1173" s="21"/>
      <c r="F1173" s="22">
        <f>'[1]Базовые концовки'!F244</f>
        <v>0</v>
      </c>
      <c r="G1173" s="22"/>
      <c r="H1173" s="22"/>
      <c r="J1173" s="8"/>
      <c r="N1173" s="22"/>
      <c r="R1173" s="25"/>
    </row>
    <row r="1174" spans="2:18" ht="10.5" hidden="1">
      <c r="B1174" s="20" t="s">
        <v>140</v>
      </c>
      <c r="D1174" s="21"/>
      <c r="F1174" s="22">
        <f>'[1]Базовые концовки'!F245</f>
        <v>0</v>
      </c>
      <c r="G1174" s="22"/>
      <c r="H1174" s="22"/>
      <c r="J1174" s="8"/>
      <c r="N1174" s="22"/>
      <c r="R1174" s="25"/>
    </row>
    <row r="1175" spans="2:18" ht="10.5" hidden="1">
      <c r="B1175" s="20" t="s">
        <v>141</v>
      </c>
      <c r="D1175" s="21"/>
      <c r="F1175" s="22">
        <f>'[1]Базовые концовки'!F246</f>
        <v>0</v>
      </c>
      <c r="G1175" s="22"/>
      <c r="H1175" s="22"/>
      <c r="J1175" s="8"/>
      <c r="N1175" s="22"/>
      <c r="R1175" s="25"/>
    </row>
    <row r="1176" spans="2:18" ht="21" hidden="1">
      <c r="B1176" s="20" t="s">
        <v>138</v>
      </c>
      <c r="E1176" s="21"/>
      <c r="F1176" s="22">
        <f>'[1]Базовые концовки'!F247</f>
        <v>7520.08</v>
      </c>
      <c r="G1176" s="22"/>
      <c r="H1176" s="22"/>
      <c r="J1176" s="8"/>
      <c r="N1176" s="22"/>
      <c r="R1176" s="25"/>
    </row>
    <row r="1177" spans="2:18" ht="10.5" hidden="1">
      <c r="B1177" s="20" t="s">
        <v>139</v>
      </c>
      <c r="D1177" s="21"/>
      <c r="F1177" s="22">
        <f>'[1]Базовые концовки'!F248</f>
        <v>0</v>
      </c>
      <c r="G1177" s="22">
        <f>'[1]Базовые концовки'!G248</f>
        <v>0</v>
      </c>
      <c r="H1177" s="22">
        <f>'[1]Базовые концовки'!H248</f>
        <v>0</v>
      </c>
      <c r="J1177" s="8">
        <f>'[1]Базовые концовки'!J248</f>
        <v>0</v>
      </c>
      <c r="N1177" s="22">
        <f>'[1]Базовые концовки'!L248</f>
        <v>0</v>
      </c>
      <c r="R1177" s="25">
        <f>'[1]Базовые концовки'!M248</f>
        <v>0</v>
      </c>
    </row>
    <row r="1178" spans="2:18" ht="10.5" hidden="1">
      <c r="B1178" s="20" t="s">
        <v>130</v>
      </c>
      <c r="D1178" s="21"/>
      <c r="F1178" s="22">
        <f>'[1]Базовые концовки'!F249</f>
        <v>0</v>
      </c>
      <c r="G1178" s="22"/>
      <c r="H1178" s="22"/>
      <c r="J1178" s="8"/>
      <c r="N1178" s="22"/>
      <c r="R1178" s="25"/>
    </row>
    <row r="1179" spans="2:18" ht="10.5" hidden="1">
      <c r="B1179" s="20" t="s">
        <v>140</v>
      </c>
      <c r="D1179" s="21"/>
      <c r="F1179" s="22">
        <f>'[1]Базовые концовки'!F250</f>
        <v>0</v>
      </c>
      <c r="G1179" s="22"/>
      <c r="H1179" s="22"/>
      <c r="J1179" s="8"/>
      <c r="N1179" s="22"/>
      <c r="R1179" s="25"/>
    </row>
    <row r="1180" spans="2:18" ht="10.5" hidden="1">
      <c r="B1180" s="20" t="s">
        <v>141</v>
      </c>
      <c r="D1180" s="21"/>
      <c r="F1180" s="22">
        <f>'[1]Базовые концовки'!F251</f>
        <v>0</v>
      </c>
      <c r="G1180" s="22"/>
      <c r="H1180" s="22"/>
      <c r="J1180" s="8"/>
      <c r="N1180" s="22"/>
      <c r="R1180" s="25"/>
    </row>
    <row r="1181" spans="2:18" ht="21" hidden="1">
      <c r="B1181" s="20" t="s">
        <v>142</v>
      </c>
      <c r="D1181" s="21"/>
      <c r="F1181" s="22">
        <f>'[1]Базовые концовки'!F252</f>
        <v>0</v>
      </c>
      <c r="G1181" s="22"/>
      <c r="H1181" s="22"/>
      <c r="J1181" s="8"/>
      <c r="N1181" s="22"/>
      <c r="R1181" s="25"/>
    </row>
    <row r="1182" spans="2:18" ht="10.5" hidden="1">
      <c r="B1182" s="20" t="s">
        <v>143</v>
      </c>
      <c r="D1182" s="21"/>
      <c r="F1182" s="22">
        <f>'[1]Базовые концовки'!F253</f>
        <v>0</v>
      </c>
      <c r="G1182" s="22">
        <f>'[1]Базовые концовки'!G253</f>
        <v>0</v>
      </c>
      <c r="H1182" s="22">
        <f>'[1]Базовые концовки'!H253</f>
        <v>0</v>
      </c>
      <c r="J1182" s="8">
        <f>'[1]Базовые концовки'!J253</f>
        <v>0</v>
      </c>
      <c r="N1182" s="22">
        <f>'[1]Базовые концовки'!L253</f>
        <v>0</v>
      </c>
      <c r="R1182" s="25">
        <f>'[1]Базовые концовки'!M253</f>
        <v>0</v>
      </c>
    </row>
    <row r="1183" spans="2:18" ht="10.5" hidden="1">
      <c r="B1183" s="20" t="s">
        <v>126</v>
      </c>
      <c r="D1183" s="21"/>
      <c r="F1183" s="22"/>
      <c r="G1183" s="22"/>
      <c r="H1183" s="22"/>
      <c r="J1183" s="8"/>
      <c r="N1183" s="22"/>
      <c r="R1183" s="25"/>
    </row>
    <row r="1184" spans="2:18" ht="10.5" hidden="1">
      <c r="B1184" s="20" t="s">
        <v>144</v>
      </c>
      <c r="D1184" s="21"/>
      <c r="F1184" s="22">
        <f>'[1]Базовые концовки'!F255</f>
        <v>0</v>
      </c>
      <c r="G1184" s="22"/>
      <c r="H1184" s="22"/>
      <c r="J1184" s="8"/>
      <c r="N1184" s="22"/>
      <c r="R1184" s="25"/>
    </row>
    <row r="1185" spans="2:18" ht="10.5" hidden="1">
      <c r="B1185" s="20" t="s">
        <v>130</v>
      </c>
      <c r="D1185" s="21"/>
      <c r="F1185" s="22">
        <f>'[1]Базовые концовки'!F256</f>
        <v>0</v>
      </c>
      <c r="G1185" s="22"/>
      <c r="H1185" s="22"/>
      <c r="J1185" s="8"/>
      <c r="N1185" s="22"/>
      <c r="R1185" s="25"/>
    </row>
    <row r="1186" spans="2:18" ht="10.5" hidden="1">
      <c r="B1186" s="20" t="s">
        <v>140</v>
      </c>
      <c r="D1186" s="21"/>
      <c r="F1186" s="22">
        <f>'[1]Базовые концовки'!F257</f>
        <v>0</v>
      </c>
      <c r="G1186" s="22"/>
      <c r="H1186" s="22"/>
      <c r="J1186" s="8"/>
      <c r="N1186" s="22"/>
      <c r="R1186" s="25"/>
    </row>
    <row r="1187" spans="2:18" ht="10.5" hidden="1">
      <c r="B1187" s="20" t="s">
        <v>141</v>
      </c>
      <c r="D1187" s="21"/>
      <c r="F1187" s="22">
        <f>'[1]Базовые концовки'!F258</f>
        <v>0</v>
      </c>
      <c r="G1187" s="22"/>
      <c r="H1187" s="22"/>
      <c r="J1187" s="8"/>
      <c r="N1187" s="22"/>
      <c r="R1187" s="25"/>
    </row>
    <row r="1188" spans="2:18" ht="10.5" hidden="1">
      <c r="B1188" s="20" t="s">
        <v>123</v>
      </c>
      <c r="D1188" s="21"/>
      <c r="F1188" s="22">
        <f>'[1]Базовые концовки'!F259</f>
        <v>0</v>
      </c>
      <c r="G1188" s="22"/>
      <c r="H1188" s="22"/>
      <c r="J1188" s="8"/>
      <c r="N1188" s="22"/>
      <c r="R1188" s="25"/>
    </row>
    <row r="1189" spans="2:18" ht="10.5" hidden="1">
      <c r="B1189" s="20" t="s">
        <v>145</v>
      </c>
      <c r="D1189" s="21"/>
      <c r="F1189" s="22">
        <f>'[1]Базовые концовки'!F260</f>
        <v>0</v>
      </c>
      <c r="G1189" s="22"/>
      <c r="H1189" s="22"/>
      <c r="J1189" s="8"/>
      <c r="N1189" s="22"/>
      <c r="R1189" s="25"/>
    </row>
    <row r="1190" spans="2:18" ht="10.5" hidden="1">
      <c r="B1190" s="20" t="s">
        <v>146</v>
      </c>
      <c r="D1190" s="21"/>
      <c r="F1190" s="22">
        <f>'[1]Базовые концовки'!F261</f>
        <v>0</v>
      </c>
      <c r="G1190" s="22">
        <f>'[1]Базовые концовки'!G261</f>
        <v>0</v>
      </c>
      <c r="H1190" s="22">
        <f>'[1]Базовые концовки'!H261</f>
        <v>0</v>
      </c>
      <c r="J1190" s="8">
        <f>'[1]Базовые концовки'!J261</f>
        <v>0</v>
      </c>
      <c r="N1190" s="22">
        <f>'[1]Базовые концовки'!L261</f>
        <v>0</v>
      </c>
      <c r="R1190" s="25">
        <f>'[1]Базовые концовки'!M261</f>
        <v>0</v>
      </c>
    </row>
    <row r="1191" spans="2:18" ht="10.5" hidden="1">
      <c r="B1191" s="20" t="s">
        <v>130</v>
      </c>
      <c r="D1191" s="21"/>
      <c r="F1191" s="22">
        <f>'[1]Базовые концовки'!F262</f>
        <v>0</v>
      </c>
      <c r="G1191" s="22"/>
      <c r="H1191" s="22"/>
      <c r="J1191" s="8"/>
      <c r="N1191" s="22"/>
      <c r="R1191" s="25"/>
    </row>
    <row r="1192" spans="2:18" ht="10.5" hidden="1">
      <c r="B1192" s="20" t="s">
        <v>140</v>
      </c>
      <c r="D1192" s="21"/>
      <c r="F1192" s="22">
        <f>'[1]Базовые концовки'!F263</f>
        <v>0</v>
      </c>
      <c r="G1192" s="22"/>
      <c r="H1192" s="22"/>
      <c r="J1192" s="8"/>
      <c r="N1192" s="22"/>
      <c r="R1192" s="25"/>
    </row>
    <row r="1193" spans="2:18" ht="10.5" hidden="1">
      <c r="B1193" s="20" t="s">
        <v>141</v>
      </c>
      <c r="D1193" s="21"/>
      <c r="F1193" s="22">
        <f>'[1]Базовые концовки'!F264</f>
        <v>0</v>
      </c>
      <c r="G1193" s="22"/>
      <c r="H1193" s="22"/>
      <c r="J1193" s="8"/>
      <c r="N1193" s="22"/>
      <c r="R1193" s="25"/>
    </row>
    <row r="1194" spans="2:18" ht="10.5" hidden="1">
      <c r="B1194" s="20" t="s">
        <v>147</v>
      </c>
      <c r="D1194" s="21"/>
      <c r="F1194" s="22">
        <f>'[1]Базовые концовки'!F265</f>
        <v>0</v>
      </c>
      <c r="G1194" s="22"/>
      <c r="H1194" s="22"/>
      <c r="J1194" s="8"/>
      <c r="N1194" s="22"/>
      <c r="R1194" s="25"/>
    </row>
    <row r="1195" spans="2:18" ht="10.5" hidden="1">
      <c r="B1195" s="20" t="s">
        <v>148</v>
      </c>
      <c r="D1195" s="21"/>
      <c r="F1195" s="22">
        <f>'[1]Базовые концовки'!F266</f>
        <v>0</v>
      </c>
      <c r="G1195" s="22">
        <f>'[1]Базовые концовки'!G266</f>
        <v>0</v>
      </c>
      <c r="H1195" s="22">
        <f>'[1]Базовые концовки'!H266</f>
        <v>0</v>
      </c>
      <c r="J1195" s="8">
        <f>'[1]Базовые концовки'!J266</f>
        <v>0</v>
      </c>
      <c r="N1195" s="22">
        <f>'[1]Базовые концовки'!L266</f>
        <v>0</v>
      </c>
      <c r="R1195" s="25">
        <f>'[1]Базовые концовки'!M266</f>
        <v>0</v>
      </c>
    </row>
    <row r="1196" spans="2:18" ht="10.5" hidden="1">
      <c r="B1196" s="20" t="s">
        <v>130</v>
      </c>
      <c r="D1196" s="21"/>
      <c r="F1196" s="22">
        <f>'[1]Базовые концовки'!F267</f>
        <v>0</v>
      </c>
      <c r="G1196" s="22"/>
      <c r="H1196" s="22"/>
      <c r="J1196" s="8"/>
      <c r="N1196" s="22"/>
      <c r="R1196" s="25"/>
    </row>
    <row r="1197" spans="2:18" ht="10.5" hidden="1">
      <c r="B1197" s="20" t="s">
        <v>140</v>
      </c>
      <c r="D1197" s="21"/>
      <c r="F1197" s="22">
        <f>'[1]Базовые концовки'!F268</f>
        <v>0</v>
      </c>
      <c r="G1197" s="22"/>
      <c r="H1197" s="22"/>
      <c r="J1197" s="8"/>
      <c r="N1197" s="22"/>
      <c r="R1197" s="25"/>
    </row>
    <row r="1198" spans="2:18" ht="10.5" hidden="1">
      <c r="B1198" s="20" t="s">
        <v>141</v>
      </c>
      <c r="D1198" s="21"/>
      <c r="F1198" s="22">
        <f>'[1]Базовые концовки'!F269</f>
        <v>0</v>
      </c>
      <c r="G1198" s="22"/>
      <c r="H1198" s="22"/>
      <c r="J1198" s="8"/>
      <c r="N1198" s="22"/>
      <c r="R1198" s="25"/>
    </row>
    <row r="1199" spans="2:18" ht="21" hidden="1">
      <c r="B1199" s="20" t="s">
        <v>149</v>
      </c>
      <c r="D1199" s="21"/>
      <c r="F1199" s="22">
        <f>'[1]Базовые концовки'!F270</f>
        <v>0</v>
      </c>
      <c r="G1199" s="22"/>
      <c r="H1199" s="22"/>
      <c r="J1199" s="8"/>
      <c r="N1199" s="22"/>
      <c r="R1199" s="25"/>
    </row>
    <row r="1200" spans="2:18" ht="10.5" hidden="1">
      <c r="B1200" s="20" t="s">
        <v>150</v>
      </c>
      <c r="D1200" s="21"/>
      <c r="F1200" s="22">
        <f>'[1]Базовые концовки'!F271</f>
        <v>0</v>
      </c>
      <c r="G1200" s="22">
        <f>'[1]Базовые концовки'!G271</f>
        <v>0</v>
      </c>
      <c r="H1200" s="22">
        <f>'[1]Базовые концовки'!H271</f>
        <v>0</v>
      </c>
      <c r="J1200" s="8">
        <f>'[1]Базовые концовки'!J271</f>
        <v>0</v>
      </c>
      <c r="N1200" s="22">
        <f>'[1]Базовые концовки'!L271</f>
        <v>0</v>
      </c>
      <c r="R1200" s="25">
        <f>'[1]Базовые концовки'!M271</f>
        <v>0</v>
      </c>
    </row>
    <row r="1201" spans="2:18" ht="10.5" hidden="1">
      <c r="B1201" s="20" t="s">
        <v>126</v>
      </c>
      <c r="D1201" s="21"/>
      <c r="F1201" s="22"/>
      <c r="G1201" s="22"/>
      <c r="H1201" s="22"/>
      <c r="J1201" s="8"/>
      <c r="N1201" s="22"/>
      <c r="R1201" s="25"/>
    </row>
    <row r="1202" spans="2:18" ht="10.5" hidden="1">
      <c r="B1202" s="20" t="s">
        <v>151</v>
      </c>
      <c r="D1202" s="21"/>
      <c r="F1202" s="22">
        <f>'[1]Базовые концовки'!F273</f>
        <v>985.32</v>
      </c>
      <c r="G1202" s="22"/>
      <c r="H1202" s="22"/>
      <c r="J1202" s="8"/>
      <c r="N1202" s="22"/>
      <c r="R1202" s="25"/>
    </row>
    <row r="1203" spans="2:18" ht="10.5" hidden="1">
      <c r="B1203" s="20" t="s">
        <v>130</v>
      </c>
      <c r="D1203" s="21"/>
      <c r="F1203" s="22">
        <f>'[1]Базовые концовки'!F274</f>
        <v>0</v>
      </c>
      <c r="G1203" s="22"/>
      <c r="H1203" s="22"/>
      <c r="J1203" s="8"/>
      <c r="N1203" s="22"/>
      <c r="R1203" s="25"/>
    </row>
    <row r="1204" spans="2:18" ht="10.5" hidden="1">
      <c r="B1204" s="20" t="s">
        <v>152</v>
      </c>
      <c r="D1204" s="21"/>
      <c r="F1204" s="22">
        <f>'[1]Базовые концовки'!F275</f>
        <v>0</v>
      </c>
      <c r="G1204" s="22"/>
      <c r="H1204" s="22"/>
      <c r="J1204" s="8"/>
      <c r="N1204" s="22"/>
      <c r="R1204" s="25"/>
    </row>
    <row r="1205" spans="2:18" ht="10.5" hidden="1">
      <c r="B1205" s="20" t="s">
        <v>141</v>
      </c>
      <c r="D1205" s="21"/>
      <c r="F1205" s="22">
        <f>'[1]Базовые концовки'!F276</f>
        <v>0</v>
      </c>
      <c r="G1205" s="22"/>
      <c r="H1205" s="22"/>
      <c r="J1205" s="8"/>
      <c r="N1205" s="22"/>
      <c r="R1205" s="25"/>
    </row>
    <row r="1206" spans="2:18" ht="10.5" hidden="1">
      <c r="B1206" s="20" t="s">
        <v>153</v>
      </c>
      <c r="D1206" s="21"/>
      <c r="F1206" s="22">
        <f>'[1]Базовые концовки'!F277</f>
        <v>0</v>
      </c>
      <c r="G1206" s="22"/>
      <c r="H1206" s="22"/>
      <c r="J1206" s="8"/>
      <c r="N1206" s="22"/>
      <c r="R1206" s="25"/>
    </row>
    <row r="1207" spans="2:18" ht="10.5" hidden="1">
      <c r="B1207" s="20" t="s">
        <v>154</v>
      </c>
      <c r="E1207" s="21"/>
      <c r="F1207" s="22">
        <f>'[1]Базовые концовки'!F278</f>
        <v>4879.61</v>
      </c>
      <c r="G1207" s="22">
        <f>'[1]Базовые концовки'!G278</f>
        <v>4879.61</v>
      </c>
      <c r="H1207" s="22">
        <f>'[1]Базовые концовки'!H278</f>
        <v>0</v>
      </c>
      <c r="J1207" s="8">
        <f>'[1]Базовые концовки'!J278</f>
        <v>391.874</v>
      </c>
      <c r="N1207" s="22">
        <f>'[1]Базовые концовки'!L278</f>
        <v>0</v>
      </c>
      <c r="R1207" s="25">
        <f>'[1]Базовые концовки'!M278</f>
        <v>0</v>
      </c>
    </row>
    <row r="1208" spans="2:18" ht="21" hidden="1">
      <c r="B1208" s="20" t="s">
        <v>232</v>
      </c>
      <c r="E1208" s="21"/>
      <c r="F1208" s="22">
        <f>'[1]Базовые концовки'!F279</f>
        <v>3171.75</v>
      </c>
      <c r="G1208" s="22"/>
      <c r="H1208" s="22"/>
      <c r="J1208" s="8"/>
      <c r="N1208" s="22"/>
      <c r="R1208" s="25"/>
    </row>
    <row r="1209" spans="2:18" ht="10.5" hidden="1">
      <c r="B1209" s="20" t="s">
        <v>233</v>
      </c>
      <c r="E1209" s="21"/>
      <c r="F1209" s="22">
        <f>'[1]Базовые концовки'!F280</f>
        <v>1951.84</v>
      </c>
      <c r="G1209" s="22"/>
      <c r="H1209" s="22"/>
      <c r="J1209" s="8"/>
      <c r="N1209" s="22"/>
      <c r="R1209" s="25"/>
    </row>
    <row r="1210" spans="2:18" ht="10.5" hidden="1">
      <c r="B1210" s="20" t="s">
        <v>155</v>
      </c>
      <c r="E1210" s="21"/>
      <c r="F1210" s="22">
        <f>'[1]Базовые концовки'!F281</f>
        <v>10003.2</v>
      </c>
      <c r="G1210" s="22"/>
      <c r="H1210" s="22"/>
      <c r="J1210" s="8"/>
      <c r="N1210" s="22"/>
      <c r="R1210" s="25"/>
    </row>
    <row r="1211" spans="2:18" ht="10.5" hidden="1">
      <c r="B1211" s="20" t="s">
        <v>156</v>
      </c>
      <c r="D1211" s="21"/>
      <c r="F1211" s="22">
        <f>'[1]Базовые концовки'!F282</f>
        <v>0</v>
      </c>
      <c r="G1211" s="22">
        <f>'[1]Базовые концовки'!G282</f>
        <v>0</v>
      </c>
      <c r="H1211" s="22">
        <f>'[1]Базовые концовки'!H282</f>
        <v>0</v>
      </c>
      <c r="J1211" s="8">
        <f>'[1]Базовые концовки'!J282</f>
        <v>0</v>
      </c>
      <c r="N1211" s="22">
        <f>'[1]Базовые концовки'!L282</f>
        <v>0</v>
      </c>
      <c r="R1211" s="25">
        <f>'[1]Базовые концовки'!M282</f>
        <v>0</v>
      </c>
    </row>
    <row r="1212" spans="2:18" ht="10.5" hidden="1">
      <c r="B1212" s="20" t="s">
        <v>130</v>
      </c>
      <c r="D1212" s="21"/>
      <c r="F1212" s="22">
        <f>'[1]Базовые концовки'!F283</f>
        <v>0</v>
      </c>
      <c r="G1212" s="22"/>
      <c r="H1212" s="22"/>
      <c r="J1212" s="8"/>
      <c r="N1212" s="22"/>
      <c r="R1212" s="25"/>
    </row>
    <row r="1213" spans="2:18" ht="10.5" hidden="1">
      <c r="B1213" s="20" t="s">
        <v>152</v>
      </c>
      <c r="D1213" s="21"/>
      <c r="F1213" s="22">
        <f>'[1]Базовые концовки'!F284</f>
        <v>0</v>
      </c>
      <c r="G1213" s="22"/>
      <c r="H1213" s="22"/>
      <c r="J1213" s="8"/>
      <c r="N1213" s="22"/>
      <c r="R1213" s="25"/>
    </row>
    <row r="1214" spans="2:18" ht="10.5" hidden="1">
      <c r="B1214" s="20" t="s">
        <v>141</v>
      </c>
      <c r="D1214" s="21"/>
      <c r="F1214" s="22">
        <f>'[1]Базовые концовки'!F285</f>
        <v>0</v>
      </c>
      <c r="G1214" s="22"/>
      <c r="H1214" s="22"/>
      <c r="J1214" s="8"/>
      <c r="N1214" s="22"/>
      <c r="R1214" s="25"/>
    </row>
    <row r="1215" spans="2:18" ht="21" hidden="1">
      <c r="B1215" s="20" t="s">
        <v>157</v>
      </c>
      <c r="D1215" s="21"/>
      <c r="F1215" s="22">
        <f>'[1]Базовые концовки'!F286</f>
        <v>0</v>
      </c>
      <c r="G1215" s="22"/>
      <c r="H1215" s="22"/>
      <c r="J1215" s="8"/>
      <c r="N1215" s="22"/>
      <c r="R1215" s="25"/>
    </row>
    <row r="1216" spans="2:18" ht="21" hidden="1">
      <c r="B1216" s="20" t="s">
        <v>158</v>
      </c>
      <c r="D1216" s="21"/>
      <c r="F1216" s="22">
        <f>'[1]Базовые концовки'!F287</f>
        <v>0</v>
      </c>
      <c r="G1216" s="22">
        <f>'[1]Базовые концовки'!G287</f>
        <v>0</v>
      </c>
      <c r="H1216" s="22">
        <f>'[1]Базовые концовки'!H287</f>
        <v>0</v>
      </c>
      <c r="J1216" s="8">
        <f>'[1]Базовые концовки'!J287</f>
        <v>0</v>
      </c>
      <c r="N1216" s="22">
        <f>'[1]Базовые концовки'!L287</f>
        <v>0</v>
      </c>
      <c r="R1216" s="25">
        <f>'[1]Базовые концовки'!M287</f>
        <v>0</v>
      </c>
    </row>
    <row r="1217" spans="2:18" ht="10.5" hidden="1">
      <c r="B1217" s="20" t="s">
        <v>130</v>
      </c>
      <c r="D1217" s="21"/>
      <c r="F1217" s="22">
        <f>'[1]Базовые концовки'!F288</f>
        <v>0</v>
      </c>
      <c r="G1217" s="22"/>
      <c r="H1217" s="22"/>
      <c r="J1217" s="8"/>
      <c r="N1217" s="22"/>
      <c r="R1217" s="25"/>
    </row>
    <row r="1218" spans="2:18" ht="10.5" hidden="1">
      <c r="B1218" s="20" t="s">
        <v>234</v>
      </c>
      <c r="E1218" s="21"/>
      <c r="F1218" s="22">
        <f>'[1]Базовые концовки'!F289</f>
        <v>27707.54</v>
      </c>
      <c r="G1218" s="22">
        <f>'[1]Базовые концовки'!G289</f>
        <v>0</v>
      </c>
      <c r="H1218" s="22">
        <f>'[1]Базовые концовки'!H289</f>
        <v>0</v>
      </c>
      <c r="J1218" s="8">
        <f>'[1]Базовые концовки'!J289</f>
        <v>0</v>
      </c>
      <c r="N1218" s="22">
        <f>'[1]Базовые концовки'!L289</f>
        <v>0</v>
      </c>
      <c r="R1218" s="25">
        <f>'[1]Базовые концовки'!M289</f>
        <v>0</v>
      </c>
    </row>
    <row r="1219" spans="2:18" ht="21" hidden="1">
      <c r="B1219" s="20" t="s">
        <v>160</v>
      </c>
      <c r="D1219" s="21"/>
      <c r="F1219" s="22">
        <f>'[1]Базовые концовки'!F290</f>
        <v>0</v>
      </c>
      <c r="G1219" s="22"/>
      <c r="H1219" s="22"/>
      <c r="J1219" s="8"/>
      <c r="N1219" s="22"/>
      <c r="R1219" s="25"/>
    </row>
    <row r="1220" spans="2:18" ht="10.5" hidden="1">
      <c r="B1220" s="20" t="s">
        <v>161</v>
      </c>
      <c r="E1220" s="21"/>
      <c r="F1220" s="22">
        <f>'[1]Базовые концовки'!F291</f>
        <v>4639.71</v>
      </c>
      <c r="G1220" s="22"/>
      <c r="H1220" s="22"/>
      <c r="J1220" s="8"/>
      <c r="N1220" s="22"/>
      <c r="R1220" s="25"/>
    </row>
    <row r="1221" spans="2:18" ht="10.5" hidden="1">
      <c r="B1221" s="20" t="s">
        <v>162</v>
      </c>
      <c r="E1221" s="21"/>
      <c r="F1221" s="22">
        <f>'[1]Базовые концовки'!F292</f>
        <v>2956.23</v>
      </c>
      <c r="G1221" s="22"/>
      <c r="H1221" s="22"/>
      <c r="J1221" s="8"/>
      <c r="N1221" s="22"/>
      <c r="R1221" s="25"/>
    </row>
    <row r="1222" spans="2:18" ht="10.5" hidden="1">
      <c r="B1222" s="20" t="s">
        <v>163</v>
      </c>
      <c r="D1222" s="21"/>
      <c r="F1222" s="22">
        <f>'[1]Базовые концовки'!F293</f>
        <v>0</v>
      </c>
      <c r="G1222" s="22"/>
      <c r="H1222" s="22"/>
      <c r="J1222" s="8"/>
      <c r="N1222" s="22"/>
      <c r="R1222" s="25">
        <f>'[1]Базовые концовки'!M293</f>
        <v>0</v>
      </c>
    </row>
    <row r="1223" spans="2:18" ht="10.5" hidden="1">
      <c r="B1223" s="20" t="s">
        <v>164</v>
      </c>
      <c r="E1223" s="21"/>
      <c r="F1223" s="22">
        <f>'[1]Базовые концовки'!F294</f>
        <v>5916.73</v>
      </c>
      <c r="G1223" s="22"/>
      <c r="H1223" s="22"/>
      <c r="J1223" s="8"/>
      <c r="N1223" s="22"/>
      <c r="R1223" s="25"/>
    </row>
    <row r="1224" spans="2:18" ht="10.5" hidden="1">
      <c r="B1224" s="20" t="s">
        <v>165</v>
      </c>
      <c r="E1224" s="21"/>
      <c r="F1224" s="22">
        <f>'[1]Базовые концовки'!F295</f>
        <v>508.1</v>
      </c>
      <c r="G1224" s="22"/>
      <c r="H1224" s="22"/>
      <c r="J1224" s="8"/>
      <c r="N1224" s="22"/>
      <c r="R1224" s="25"/>
    </row>
    <row r="1225" spans="2:18" ht="10.5" hidden="1">
      <c r="B1225" s="20" t="s">
        <v>166</v>
      </c>
      <c r="E1225" s="21"/>
      <c r="F1225" s="22">
        <f>'[1]Базовые концовки'!F296</f>
        <v>6424.83</v>
      </c>
      <c r="G1225" s="22"/>
      <c r="H1225" s="22"/>
      <c r="J1225" s="8"/>
      <c r="N1225" s="22"/>
      <c r="R1225" s="25"/>
    </row>
    <row r="1226" spans="2:18" ht="10.5" hidden="1">
      <c r="B1226" s="20" t="s">
        <v>167</v>
      </c>
      <c r="E1226" s="21"/>
      <c r="F1226" s="22">
        <f>'[1]Базовые концовки'!F297</f>
        <v>1888.02</v>
      </c>
      <c r="G1226" s="22"/>
      <c r="H1226" s="22"/>
      <c r="J1226" s="8"/>
      <c r="N1226" s="22"/>
      <c r="R1226" s="25"/>
    </row>
    <row r="1227" spans="2:18" ht="10.5" hidden="1">
      <c r="B1227" s="20" t="s">
        <v>168</v>
      </c>
      <c r="E1227" s="21"/>
      <c r="F1227" s="22">
        <f>'[1]Базовые концовки'!F298</f>
        <v>12306.85</v>
      </c>
      <c r="G1227" s="22"/>
      <c r="H1227" s="22"/>
      <c r="J1227" s="8"/>
      <c r="N1227" s="22"/>
      <c r="R1227" s="25"/>
    </row>
    <row r="1228" spans="2:18" ht="10.5" hidden="1">
      <c r="B1228" s="20" t="s">
        <v>169</v>
      </c>
      <c r="E1228" s="21">
        <v>7.4</v>
      </c>
      <c r="F1228" s="22">
        <f>'[1]Базовые концовки'!F299</f>
        <v>43783.8</v>
      </c>
      <c r="G1228" s="22"/>
      <c r="H1228" s="22"/>
      <c r="J1228" s="8"/>
      <c r="N1228" s="22"/>
      <c r="R1228" s="25"/>
    </row>
    <row r="1229" spans="2:18" ht="10.5" hidden="1">
      <c r="B1229" s="20" t="s">
        <v>170</v>
      </c>
      <c r="E1229" s="21">
        <v>5.4</v>
      </c>
      <c r="F1229" s="22">
        <f>'[1]Базовые концовки'!F300</f>
        <v>2743.74</v>
      </c>
      <c r="G1229" s="22"/>
      <c r="H1229" s="22"/>
      <c r="J1229" s="8"/>
      <c r="N1229" s="22"/>
      <c r="R1229" s="25"/>
    </row>
    <row r="1230" spans="2:18" ht="10.5" hidden="1">
      <c r="B1230" s="20" t="s">
        <v>171</v>
      </c>
      <c r="E1230" s="21"/>
      <c r="F1230" s="22">
        <f>'[1]Базовые концовки'!F301</f>
        <v>46527.54</v>
      </c>
      <c r="G1230" s="22"/>
      <c r="H1230" s="22"/>
      <c r="J1230" s="8"/>
      <c r="N1230" s="22"/>
      <c r="R1230" s="25"/>
    </row>
    <row r="1231" spans="2:18" ht="10.5" hidden="1">
      <c r="B1231" s="20" t="s">
        <v>172</v>
      </c>
      <c r="E1231" s="21"/>
      <c r="F1231" s="22">
        <f>'[1]Базовые концовки'!F302</f>
        <v>7.24</v>
      </c>
      <c r="G1231" s="22"/>
      <c r="H1231" s="22"/>
      <c r="J1231" s="8"/>
      <c r="N1231" s="22"/>
      <c r="R1231" s="25"/>
    </row>
    <row r="1232" spans="2:18" ht="10.5" hidden="1">
      <c r="B1232" s="20" t="s">
        <v>173</v>
      </c>
      <c r="E1232" s="21">
        <v>4.49</v>
      </c>
      <c r="F1232" s="22">
        <f>'[1]Базовые концовки'!F303</f>
        <v>8477.21</v>
      </c>
      <c r="G1232" s="22"/>
      <c r="H1232" s="22"/>
      <c r="J1232" s="8"/>
      <c r="N1232" s="22"/>
      <c r="R1232" s="25"/>
    </row>
    <row r="1233" spans="2:18" ht="10.5" hidden="1">
      <c r="B1233" s="20" t="s">
        <v>174</v>
      </c>
      <c r="E1233" s="21">
        <v>4.28</v>
      </c>
      <c r="F1233" s="22">
        <f>'[1]Базовые концовки'!F304</f>
        <v>52673.32</v>
      </c>
      <c r="G1233" s="22"/>
      <c r="H1233" s="22"/>
      <c r="J1233" s="8"/>
      <c r="N1233" s="22"/>
      <c r="R1233" s="25"/>
    </row>
    <row r="1234" spans="2:18" ht="10.5" hidden="1">
      <c r="B1234" s="20" t="s">
        <v>175</v>
      </c>
      <c r="E1234" s="21"/>
      <c r="F1234" s="22">
        <f>'[1]Базовые концовки'!F305</f>
        <v>33591.5</v>
      </c>
      <c r="G1234" s="22"/>
      <c r="H1234" s="22"/>
      <c r="J1234" s="8"/>
      <c r="N1234" s="22"/>
      <c r="R1234" s="25"/>
    </row>
    <row r="1235" spans="2:18" ht="10.5" hidden="1">
      <c r="B1235" s="20" t="s">
        <v>176</v>
      </c>
      <c r="E1235" s="21"/>
      <c r="F1235" s="22">
        <f>'[1]Базовые концовки'!F306</f>
        <v>21403.11</v>
      </c>
      <c r="G1235" s="22"/>
      <c r="H1235" s="22"/>
      <c r="J1235" s="8"/>
      <c r="N1235" s="22"/>
      <c r="R1235" s="25"/>
    </row>
    <row r="1236" spans="2:18" ht="10.5" hidden="1">
      <c r="B1236" s="20" t="s">
        <v>177</v>
      </c>
      <c r="E1236" s="21">
        <v>0.85</v>
      </c>
      <c r="F1236" s="22">
        <f>'[1]Базовые концовки'!F307</f>
        <v>28552.78</v>
      </c>
      <c r="G1236" s="22"/>
      <c r="H1236" s="22"/>
      <c r="J1236" s="8"/>
      <c r="N1236" s="22"/>
      <c r="R1236" s="25"/>
    </row>
    <row r="1237" spans="2:18" ht="10.5" hidden="1">
      <c r="B1237" s="20" t="s">
        <v>178</v>
      </c>
      <c r="E1237" s="21">
        <v>0.8</v>
      </c>
      <c r="F1237" s="22">
        <f>'[1]Базовые концовки'!F308</f>
        <v>17122.49</v>
      </c>
      <c r="G1237" s="22"/>
      <c r="H1237" s="22"/>
      <c r="J1237" s="8"/>
      <c r="N1237" s="22"/>
      <c r="R1237" s="25"/>
    </row>
    <row r="1238" spans="2:18" ht="10.5" hidden="1">
      <c r="B1238" s="20" t="s">
        <v>179</v>
      </c>
      <c r="E1238" s="21"/>
      <c r="F1238" s="22">
        <f>'[1]Базовые концовки'!F309</f>
        <v>150609.6</v>
      </c>
      <c r="G1238" s="22"/>
      <c r="H1238" s="22"/>
      <c r="J1238" s="8"/>
      <c r="N1238" s="22"/>
      <c r="R1238" s="25"/>
    </row>
    <row r="1239" spans="2:18" ht="10.5" hidden="1">
      <c r="B1239" s="20" t="s">
        <v>180</v>
      </c>
      <c r="E1239" s="21">
        <v>2.14</v>
      </c>
      <c r="F1239" s="22">
        <f>'[1]Базовые концовки'!F310</f>
        <v>3223.05</v>
      </c>
      <c r="G1239" s="22"/>
      <c r="H1239" s="22"/>
      <c r="J1239" s="8"/>
      <c r="N1239" s="22"/>
      <c r="R1239" s="25"/>
    </row>
    <row r="1240" spans="2:18" ht="10.5" hidden="1">
      <c r="B1240" s="20" t="s">
        <v>181</v>
      </c>
      <c r="E1240" s="21"/>
      <c r="F1240" s="22">
        <f>'[1]Базовые концовки'!F311</f>
        <v>153832.65</v>
      </c>
      <c r="G1240" s="22"/>
      <c r="H1240" s="22"/>
      <c r="J1240" s="8"/>
      <c r="N1240" s="22"/>
      <c r="R1240" s="25"/>
    </row>
    <row r="1241" spans="2:18" ht="10.5" hidden="1">
      <c r="B1241" s="20" t="s">
        <v>182</v>
      </c>
      <c r="E1241" s="21">
        <v>2</v>
      </c>
      <c r="F1241" s="22">
        <f>'[1]Базовые концовки'!F312</f>
        <v>3076.65</v>
      </c>
      <c r="G1241" s="22"/>
      <c r="H1241" s="22"/>
      <c r="J1241" s="8"/>
      <c r="N1241" s="22"/>
      <c r="R1241" s="25"/>
    </row>
    <row r="1242" spans="2:18" ht="10.5" hidden="1">
      <c r="B1242" s="20" t="s">
        <v>183</v>
      </c>
      <c r="E1242" s="21"/>
      <c r="F1242" s="22">
        <f>'[1]Базовые концовки'!F313</f>
        <v>156909.3</v>
      </c>
      <c r="G1242" s="22"/>
      <c r="H1242" s="22"/>
      <c r="J1242" s="8"/>
      <c r="N1242" s="22"/>
      <c r="R1242" s="25"/>
    </row>
    <row r="1243" spans="2:18" ht="10.5" hidden="1">
      <c r="B1243" s="20" t="s">
        <v>184</v>
      </c>
      <c r="E1243" s="21">
        <v>18</v>
      </c>
      <c r="F1243" s="22">
        <f>'[1]Базовые концовки'!F314</f>
        <v>28243.67</v>
      </c>
      <c r="G1243" s="22"/>
      <c r="H1243" s="22"/>
      <c r="J1243" s="8"/>
      <c r="N1243" s="22"/>
      <c r="R1243" s="25"/>
    </row>
    <row r="1244" spans="2:18" ht="10.5" hidden="1">
      <c r="B1244" s="20" t="s">
        <v>185</v>
      </c>
      <c r="E1244" s="21"/>
      <c r="F1244" s="22">
        <f>'[1]Базовые концовки'!F315</f>
        <v>185152.97</v>
      </c>
      <c r="G1244" s="22"/>
      <c r="H1244" s="22"/>
      <c r="J1244" s="8"/>
      <c r="N1244" s="22"/>
      <c r="R1244" s="25"/>
    </row>
    <row r="1245" spans="2:18" ht="10.5" hidden="1">
      <c r="B1245" s="20" t="s">
        <v>165</v>
      </c>
      <c r="E1245" s="21"/>
      <c r="F1245" s="22">
        <f>'[1]Базовые концовки'!F316</f>
        <v>508.1</v>
      </c>
      <c r="G1245" s="22"/>
      <c r="H1245" s="22"/>
      <c r="J1245" s="8"/>
      <c r="N1245" s="22"/>
      <c r="R1245" s="25"/>
    </row>
    <row r="1246" spans="2:18" ht="10.5" hidden="1">
      <c r="B1246" s="20" t="s">
        <v>166</v>
      </c>
      <c r="E1246" s="21"/>
      <c r="F1246" s="22">
        <f>'[1]Базовые концовки'!F317</f>
        <v>6424.83</v>
      </c>
      <c r="G1246" s="22"/>
      <c r="H1246" s="22"/>
      <c r="J1246" s="8"/>
      <c r="N1246" s="22"/>
      <c r="R1246" s="25"/>
    </row>
    <row r="1247" spans="2:18" ht="10.5" hidden="1">
      <c r="B1247" s="20" t="s">
        <v>186</v>
      </c>
      <c r="E1247" s="21"/>
      <c r="F1247" s="22"/>
      <c r="G1247" s="22"/>
      <c r="H1247" s="22"/>
      <c r="J1247" s="8">
        <f>'[1]Базовые концовки'!J318</f>
        <v>503.194</v>
      </c>
      <c r="N1247" s="22"/>
      <c r="R1247" s="25"/>
    </row>
    <row r="1248" spans="2:18" ht="10.5" hidden="1">
      <c r="B1248" s="20" t="s">
        <v>187</v>
      </c>
      <c r="E1248" s="21"/>
      <c r="F1248" s="22"/>
      <c r="G1248" s="22"/>
      <c r="H1248" s="22"/>
      <c r="J1248" s="8">
        <f>'[1]Базовые концовки'!J319</f>
        <v>40.52807</v>
      </c>
      <c r="N1248" s="22"/>
      <c r="R1248" s="25"/>
    </row>
    <row r="1249" spans="2:18" ht="10.5" hidden="1">
      <c r="B1249" s="20" t="s">
        <v>188</v>
      </c>
      <c r="E1249" s="21"/>
      <c r="F1249" s="22"/>
      <c r="G1249" s="22"/>
      <c r="H1249" s="22"/>
      <c r="J1249" s="8">
        <f>'[1]Базовые концовки'!J320</f>
        <v>543.72207</v>
      </c>
      <c r="N1249" s="22"/>
      <c r="R1249" s="25"/>
    </row>
    <row r="1251" spans="2:10" ht="10.5">
      <c r="B1251" s="63" t="s">
        <v>235</v>
      </c>
      <c r="C1251" s="63"/>
      <c r="D1251" s="63"/>
      <c r="E1251" s="63"/>
      <c r="F1251" s="63"/>
      <c r="G1251" s="63"/>
      <c r="H1251" s="63"/>
      <c r="I1251" s="63"/>
      <c r="J1251" s="63"/>
    </row>
    <row r="1252" spans="2:10" ht="10.5">
      <c r="B1252" s="63"/>
      <c r="C1252" s="63"/>
      <c r="D1252" s="63"/>
      <c r="E1252" s="63"/>
      <c r="F1252" s="63"/>
      <c r="G1252" s="63"/>
      <c r="H1252" s="63"/>
      <c r="I1252" s="63"/>
      <c r="J1252" s="63"/>
    </row>
    <row r="1253" spans="1:14" ht="10.5">
      <c r="A1253" s="61" t="s">
        <v>238</v>
      </c>
      <c r="B1253" s="62" t="s">
        <v>207</v>
      </c>
      <c r="C1253" s="59">
        <v>1.5</v>
      </c>
      <c r="D1253" s="12">
        <f>'[1]Базовые цены за единицу'!B67</f>
        <v>2340.31</v>
      </c>
      <c r="E1253" s="12">
        <f>'[1]Базовые цены за единицу'!D67</f>
        <v>728.27</v>
      </c>
      <c r="F1253" s="56">
        <f>'[1]Базовые цены с учетом расхода'!B67</f>
        <v>3510.47</v>
      </c>
      <c r="G1253" s="56">
        <f>'[1]Базовые цены с учетом расхода'!C67</f>
        <v>375.24</v>
      </c>
      <c r="H1253" s="12">
        <f>'[1]Базовые цены с учетом расхода'!D67</f>
        <v>1092.41</v>
      </c>
      <c r="I1253" s="14">
        <v>27.37</v>
      </c>
      <c r="J1253" s="14">
        <f>'[1]Базовые цены с учетом расхода'!I67</f>
        <v>41.055</v>
      </c>
      <c r="K1253" s="2" t="s">
        <v>34</v>
      </c>
      <c r="L1253" s="2" t="s">
        <v>35</v>
      </c>
      <c r="N1253" s="56">
        <f>'[1]Базовые цены с учетом расхода'!F67</f>
        <v>2042.82</v>
      </c>
    </row>
    <row r="1254" spans="1:14" ht="43.5" customHeight="1">
      <c r="A1254" s="59"/>
      <c r="B1254" s="62"/>
      <c r="C1254" s="59"/>
      <c r="D1254" s="13">
        <f>'[1]Базовые цены за единицу'!C67</f>
        <v>250.16</v>
      </c>
      <c r="E1254" s="13">
        <f>'[1]Базовые цены за единицу'!E67</f>
        <v>228.16</v>
      </c>
      <c r="F1254" s="56"/>
      <c r="G1254" s="56"/>
      <c r="H1254" s="13">
        <f>'[1]Базовые цены с учетом расхода'!E67</f>
        <v>342.24</v>
      </c>
      <c r="I1254" s="2">
        <v>18.2965</v>
      </c>
      <c r="J1254" s="2">
        <f>'[1]Базовые цены с учетом расхода'!K67</f>
        <v>27.44475</v>
      </c>
      <c r="K1254" s="2" t="s">
        <v>36</v>
      </c>
      <c r="L1254" s="2" t="s">
        <v>37</v>
      </c>
      <c r="N1254" s="56"/>
    </row>
    <row r="1255" spans="2:6" ht="10.5" hidden="1">
      <c r="B1255" s="15" t="s">
        <v>38</v>
      </c>
      <c r="F1255" s="2">
        <v>375.24</v>
      </c>
    </row>
    <row r="1256" spans="2:6" ht="10.5" hidden="1">
      <c r="B1256" s="15" t="s">
        <v>39</v>
      </c>
      <c r="F1256" s="2">
        <v>1092.41</v>
      </c>
    </row>
    <row r="1257" spans="2:6" ht="10.5" hidden="1">
      <c r="B1257" s="15" t="s">
        <v>40</v>
      </c>
      <c r="F1257" s="2">
        <v>342.24</v>
      </c>
    </row>
    <row r="1258" spans="2:6" ht="10.5" hidden="1">
      <c r="B1258" s="15" t="s">
        <v>41</v>
      </c>
      <c r="F1258" s="2">
        <v>2042.82</v>
      </c>
    </row>
    <row r="1259" ht="21" hidden="1">
      <c r="B1259" s="15" t="s">
        <v>42</v>
      </c>
    </row>
    <row r="1260" spans="2:11" ht="21" hidden="1">
      <c r="B1260" s="15" t="s">
        <v>43</v>
      </c>
      <c r="C1260" s="16">
        <v>4.35</v>
      </c>
      <c r="F1260" s="2">
        <v>6.52</v>
      </c>
      <c r="K1260" s="2" t="s">
        <v>44</v>
      </c>
    </row>
    <row r="1261" ht="10.5" hidden="1">
      <c r="B1261" s="15" t="s">
        <v>45</v>
      </c>
    </row>
    <row r="1262" ht="21" hidden="1">
      <c r="B1262" s="15" t="s">
        <v>46</v>
      </c>
    </row>
    <row r="1263" ht="10.5" hidden="1">
      <c r="B1263" s="15" t="s">
        <v>47</v>
      </c>
    </row>
    <row r="1264" spans="2:12" ht="10.5" hidden="1">
      <c r="B1264" s="15" t="s">
        <v>48</v>
      </c>
      <c r="C1264" s="1">
        <v>95</v>
      </c>
      <c r="F1264" s="13">
        <f>IF('[1]Базовые цены с учетом расхода'!N67&gt;0,'[1]Базовые цены с учетом расхода'!N67,IF('[1]Базовые цены с учетом расхода'!N67&lt;0,'[1]Базовые цены с учетом расхода'!N67,""))</f>
        <v>681.61</v>
      </c>
      <c r="L1264" s="5" t="s">
        <v>49</v>
      </c>
    </row>
    <row r="1265" spans="2:12" ht="10.5" hidden="1">
      <c r="B1265" s="15" t="s">
        <v>50</v>
      </c>
      <c r="C1265" s="1">
        <v>95</v>
      </c>
      <c r="F1265" s="13">
        <f>IF('[1]Базовые цены с учетом расхода'!P67&gt;0,'[1]Базовые цены с учетом расхода'!P67,IF('[1]Базовые цены с учетом расхода'!P67&lt;0,'[1]Базовые цены с учетом расхода'!P67,""))</f>
        <v>356.48</v>
      </c>
      <c r="L1265" s="5" t="s">
        <v>51</v>
      </c>
    </row>
    <row r="1266" spans="2:12" ht="10.5" hidden="1">
      <c r="B1266" s="15" t="s">
        <v>52</v>
      </c>
      <c r="C1266" s="1">
        <v>95</v>
      </c>
      <c r="F1266" s="13">
        <f>IF('[1]Базовые цены с учетом расхода'!Q67&gt;0,'[1]Базовые цены с учетом расхода'!Q67,IF('[1]Базовые цены с учетом расхода'!Q67&lt;0,'[1]Базовые цены с учетом расхода'!Q67,""))</f>
        <v>325.13</v>
      </c>
      <c r="L1266" s="5" t="s">
        <v>53</v>
      </c>
    </row>
    <row r="1267" spans="2:12" ht="10.5" hidden="1">
      <c r="B1267" s="15" t="s">
        <v>54</v>
      </c>
      <c r="C1267" s="1">
        <v>65</v>
      </c>
      <c r="F1267" s="13">
        <f>IF('[1]Базовые цены с учетом расхода'!O67&gt;0,'[1]Базовые цены с учетом расхода'!O67,IF('[1]Базовые цены с учетом расхода'!O67&lt;0,'[1]Базовые цены с учетом расхода'!O67,""))</f>
        <v>466.36</v>
      </c>
      <c r="L1267" s="5" t="s">
        <v>55</v>
      </c>
    </row>
    <row r="1268" spans="2:12" ht="10.5" hidden="1">
      <c r="B1268" s="15" t="s">
        <v>56</v>
      </c>
      <c r="C1268" s="1">
        <v>65</v>
      </c>
      <c r="F1268" s="13">
        <f>IF('[1]Базовые цены с учетом расхода'!R67&gt;0,'[1]Базовые цены с учетом расхода'!R67,IF('[1]Базовые цены с учетом расхода'!R67&lt;0,'[1]Базовые цены с учетом расхода'!R67,""))</f>
        <v>243.9</v>
      </c>
      <c r="L1268" s="5" t="s">
        <v>57</v>
      </c>
    </row>
    <row r="1269" spans="2:12" ht="10.5" hidden="1">
      <c r="B1269" s="15" t="s">
        <v>58</v>
      </c>
      <c r="C1269" s="1">
        <v>65</v>
      </c>
      <c r="F1269" s="13">
        <f>IF('[1]Базовые цены с учетом расхода'!S67&gt;0,'[1]Базовые цены с учетом расхода'!S67,IF('[1]Базовые цены с учетом расхода'!S67&lt;0,'[1]Базовые цены с учетом расхода'!S67,""))</f>
        <v>222.47</v>
      </c>
      <c r="L1269" s="5" t="s">
        <v>59</v>
      </c>
    </row>
    <row r="1270" spans="1:10" ht="10.5">
      <c r="A1270" s="17"/>
      <c r="B1270" s="17"/>
      <c r="C1270" s="17"/>
      <c r="D1270" s="17"/>
      <c r="E1270" s="17"/>
      <c r="F1270" s="17"/>
      <c r="G1270" s="17"/>
      <c r="H1270" s="17"/>
      <c r="I1270" s="17"/>
      <c r="J1270" s="17"/>
    </row>
    <row r="1271" spans="1:14" ht="10.5">
      <c r="A1271" s="61" t="s">
        <v>239</v>
      </c>
      <c r="B1271" s="62" t="s">
        <v>209</v>
      </c>
      <c r="C1271" s="59">
        <v>153</v>
      </c>
      <c r="D1271" s="12">
        <f>'[1]Базовые цены за единицу'!B68</f>
        <v>6.44</v>
      </c>
      <c r="E1271" s="12">
        <f>'[1]Базовые цены за единицу'!D68</f>
        <v>0</v>
      </c>
      <c r="F1271" s="56">
        <f>'[1]Базовые цены с учетом расхода'!B68</f>
        <v>985.32</v>
      </c>
      <c r="G1271" s="56">
        <f>'[1]Базовые цены с учетом расхода'!C68</f>
        <v>0</v>
      </c>
      <c r="H1271" s="12">
        <f>'[1]Базовые цены с учетом расхода'!D68</f>
        <v>0</v>
      </c>
      <c r="I1271" s="14"/>
      <c r="J1271" s="14">
        <f>'[1]Базовые цены с учетом расхода'!I68</f>
        <v>0</v>
      </c>
      <c r="K1271" s="2" t="s">
        <v>34</v>
      </c>
      <c r="L1271" s="2" t="s">
        <v>35</v>
      </c>
      <c r="N1271" s="56">
        <f>'[1]Базовые цены с учетом расхода'!F68</f>
        <v>985.32</v>
      </c>
    </row>
    <row r="1272" spans="1:14" ht="21.75" customHeight="1">
      <c r="A1272" s="59"/>
      <c r="B1272" s="62"/>
      <c r="C1272" s="59"/>
      <c r="D1272" s="13">
        <f>'[1]Базовые цены за единицу'!C68</f>
        <v>0</v>
      </c>
      <c r="E1272" s="13">
        <f>'[1]Базовые цены за единицу'!E68</f>
        <v>0</v>
      </c>
      <c r="F1272" s="56"/>
      <c r="G1272" s="56"/>
      <c r="H1272" s="13">
        <f>'[1]Базовые цены с учетом расхода'!E68</f>
        <v>0</v>
      </c>
      <c r="J1272" s="2">
        <f>'[1]Базовые цены с учетом расхода'!K68</f>
        <v>0</v>
      </c>
      <c r="K1272" s="2" t="s">
        <v>36</v>
      </c>
      <c r="L1272" s="2" t="s">
        <v>37</v>
      </c>
      <c r="N1272" s="56"/>
    </row>
    <row r="1273" ht="10.5">
      <c r="B1273" s="19" t="str">
        <f>IF(ROUND((150*1.02)/1,9)=C1271,"Объем: 150*1,02","")</f>
        <v>Объем: 150*1,02</v>
      </c>
    </row>
    <row r="1274" ht="10.5" hidden="1">
      <c r="B1274" s="15" t="s">
        <v>38</v>
      </c>
    </row>
    <row r="1275" ht="10.5" hidden="1">
      <c r="B1275" s="15" t="s">
        <v>39</v>
      </c>
    </row>
    <row r="1276" ht="10.5" hidden="1">
      <c r="B1276" s="15" t="s">
        <v>40</v>
      </c>
    </row>
    <row r="1277" spans="2:6" ht="10.5" hidden="1">
      <c r="B1277" s="15" t="s">
        <v>41</v>
      </c>
      <c r="F1277" s="2">
        <v>985.32</v>
      </c>
    </row>
    <row r="1278" ht="21" hidden="1">
      <c r="B1278" s="15" t="s">
        <v>42</v>
      </c>
    </row>
    <row r="1279" spans="2:11" ht="21" hidden="1">
      <c r="B1279" s="15" t="s">
        <v>43</v>
      </c>
      <c r="C1279" s="16"/>
      <c r="K1279" s="2" t="s">
        <v>44</v>
      </c>
    </row>
    <row r="1280" ht="10.5" hidden="1">
      <c r="B1280" s="15" t="s">
        <v>45</v>
      </c>
    </row>
    <row r="1281" ht="21" hidden="1">
      <c r="B1281" s="15" t="s">
        <v>46</v>
      </c>
    </row>
    <row r="1282" ht="10.5" hidden="1">
      <c r="B1282" s="15" t="s">
        <v>47</v>
      </c>
    </row>
    <row r="1283" spans="2:12" ht="10.5" hidden="1">
      <c r="B1283" s="15" t="s">
        <v>48</v>
      </c>
      <c r="F1283" s="13">
        <f>IF('[1]Базовые цены с учетом расхода'!N68&gt;0,'[1]Базовые цены с учетом расхода'!N68,IF('[1]Базовые цены с учетом расхода'!N68&lt;0,'[1]Базовые цены с учетом расхода'!N68,""))</f>
      </c>
      <c r="L1283" s="5" t="s">
        <v>49</v>
      </c>
    </row>
    <row r="1284" spans="2:12" ht="10.5" hidden="1">
      <c r="B1284" s="15" t="s">
        <v>50</v>
      </c>
      <c r="F1284" s="13">
        <f>IF('[1]Базовые цены с учетом расхода'!P68&gt;0,'[1]Базовые цены с учетом расхода'!P68,IF('[1]Базовые цены с учетом расхода'!P68&lt;0,'[1]Базовые цены с учетом расхода'!P68,""))</f>
      </c>
      <c r="L1284" s="5" t="s">
        <v>51</v>
      </c>
    </row>
    <row r="1285" spans="2:12" ht="10.5" hidden="1">
      <c r="B1285" s="15" t="s">
        <v>52</v>
      </c>
      <c r="F1285" s="13">
        <f>IF('[1]Базовые цены с учетом расхода'!Q68&gt;0,'[1]Базовые цены с учетом расхода'!Q68,IF('[1]Базовые цены с учетом расхода'!Q68&lt;0,'[1]Базовые цены с учетом расхода'!Q68,""))</f>
      </c>
      <c r="L1285" s="5" t="s">
        <v>53</v>
      </c>
    </row>
    <row r="1286" spans="2:12" ht="10.5" hidden="1">
      <c r="B1286" s="15" t="s">
        <v>54</v>
      </c>
      <c r="F1286" s="13">
        <f>IF('[1]Базовые цены с учетом расхода'!O68&gt;0,'[1]Базовые цены с учетом расхода'!O68,IF('[1]Базовые цены с учетом расхода'!O68&lt;0,'[1]Базовые цены с учетом расхода'!O68,""))</f>
      </c>
      <c r="L1286" s="5" t="s">
        <v>55</v>
      </c>
    </row>
    <row r="1287" spans="2:12" ht="10.5" hidden="1">
      <c r="B1287" s="15" t="s">
        <v>56</v>
      </c>
      <c r="F1287" s="13">
        <f>IF('[1]Базовые цены с учетом расхода'!R68&gt;0,'[1]Базовые цены с учетом расхода'!R68,IF('[1]Базовые цены с учетом расхода'!R68&lt;0,'[1]Базовые цены с учетом расхода'!R68,""))</f>
      </c>
      <c r="L1287" s="5" t="s">
        <v>57</v>
      </c>
    </row>
    <row r="1288" spans="2:12" ht="10.5" hidden="1">
      <c r="B1288" s="15" t="s">
        <v>58</v>
      </c>
      <c r="F1288" s="13">
        <f>IF('[1]Базовые цены с учетом расхода'!S68&gt;0,'[1]Базовые цены с учетом расхода'!S68,IF('[1]Базовые цены с учетом расхода'!S68&lt;0,'[1]Базовые цены с учетом расхода'!S68,""))</f>
      </c>
      <c r="L1288" s="5" t="s">
        <v>59</v>
      </c>
    </row>
    <row r="1289" spans="1:10" ht="10.5">
      <c r="A1289" s="17"/>
      <c r="B1289" s="17"/>
      <c r="C1289" s="17"/>
      <c r="D1289" s="17"/>
      <c r="E1289" s="17"/>
      <c r="F1289" s="17"/>
      <c r="G1289" s="17"/>
      <c r="H1289" s="17"/>
      <c r="I1289" s="17"/>
      <c r="J1289" s="17"/>
    </row>
    <row r="1290" spans="1:14" ht="10.5">
      <c r="A1290" s="61" t="s">
        <v>241</v>
      </c>
      <c r="B1290" s="62" t="s">
        <v>211</v>
      </c>
      <c r="C1290" s="59">
        <v>16</v>
      </c>
      <c r="D1290" s="12">
        <f>'[1]Базовые цены за единицу'!B69</f>
        <v>5.6</v>
      </c>
      <c r="E1290" s="12">
        <f>'[1]Базовые цены за единицу'!D69</f>
        <v>0</v>
      </c>
      <c r="F1290" s="56">
        <f>'[1]Базовые цены с учетом расхода'!B69</f>
        <v>89.6</v>
      </c>
      <c r="G1290" s="56">
        <f>'[1]Базовые цены с учетом расхода'!C69</f>
        <v>0</v>
      </c>
      <c r="H1290" s="12">
        <f>'[1]Базовые цены с учетом расхода'!D69</f>
        <v>0</v>
      </c>
      <c r="I1290" s="14"/>
      <c r="J1290" s="14">
        <f>'[1]Базовые цены с учетом расхода'!I69</f>
        <v>0</v>
      </c>
      <c r="K1290" s="2" t="s">
        <v>34</v>
      </c>
      <c r="L1290" s="2" t="s">
        <v>35</v>
      </c>
      <c r="N1290" s="56">
        <f>'[1]Базовые цены с учетом расхода'!F69</f>
        <v>89.6</v>
      </c>
    </row>
    <row r="1291" spans="1:14" ht="33" customHeight="1">
      <c r="A1291" s="59"/>
      <c r="B1291" s="62"/>
      <c r="C1291" s="59"/>
      <c r="D1291" s="13">
        <f>'[1]Базовые цены за единицу'!C69</f>
        <v>0</v>
      </c>
      <c r="E1291" s="13">
        <f>'[1]Базовые цены за единицу'!E69</f>
        <v>0</v>
      </c>
      <c r="F1291" s="56"/>
      <c r="G1291" s="56"/>
      <c r="H1291" s="13">
        <f>'[1]Базовые цены с учетом расхода'!E69</f>
        <v>0</v>
      </c>
      <c r="J1291" s="2">
        <f>'[1]Базовые цены с учетом расхода'!K69</f>
        <v>0</v>
      </c>
      <c r="K1291" s="2" t="s">
        <v>36</v>
      </c>
      <c r="L1291" s="2" t="s">
        <v>37</v>
      </c>
      <c r="N1291" s="56"/>
    </row>
    <row r="1292" spans="2:10" ht="10.5">
      <c r="B1292" s="60" t="s">
        <v>78</v>
      </c>
      <c r="C1292" s="60"/>
      <c r="D1292" s="60"/>
      <c r="E1292" s="60"/>
      <c r="F1292" s="60"/>
      <c r="G1292" s="60"/>
      <c r="H1292" s="60"/>
      <c r="I1292" s="60"/>
      <c r="J1292" s="60"/>
    </row>
    <row r="1293" ht="10.5" hidden="1">
      <c r="B1293" s="15" t="s">
        <v>38</v>
      </c>
    </row>
    <row r="1294" ht="10.5" hidden="1">
      <c r="B1294" s="15" t="s">
        <v>39</v>
      </c>
    </row>
    <row r="1295" ht="10.5" hidden="1">
      <c r="B1295" s="15" t="s">
        <v>40</v>
      </c>
    </row>
    <row r="1296" spans="2:6" ht="10.5" hidden="1">
      <c r="B1296" s="15" t="s">
        <v>41</v>
      </c>
      <c r="F1296" s="2">
        <v>89.6</v>
      </c>
    </row>
    <row r="1297" ht="21" hidden="1">
      <c r="B1297" s="15" t="s">
        <v>42</v>
      </c>
    </row>
    <row r="1298" spans="2:11" ht="21" hidden="1">
      <c r="B1298" s="15" t="s">
        <v>43</v>
      </c>
      <c r="C1298" s="16"/>
      <c r="K1298" s="2" t="s">
        <v>44</v>
      </c>
    </row>
    <row r="1299" ht="10.5" hidden="1">
      <c r="B1299" s="15" t="s">
        <v>45</v>
      </c>
    </row>
    <row r="1300" ht="21" hidden="1">
      <c r="B1300" s="15" t="s">
        <v>46</v>
      </c>
    </row>
    <row r="1301" ht="10.5" hidden="1">
      <c r="B1301" s="15" t="s">
        <v>47</v>
      </c>
    </row>
    <row r="1302" spans="2:12" ht="10.5" hidden="1">
      <c r="B1302" s="15" t="s">
        <v>48</v>
      </c>
      <c r="F1302" s="13">
        <f>IF('[1]Базовые цены с учетом расхода'!N69&gt;0,'[1]Базовые цены с учетом расхода'!N69,IF('[1]Базовые цены с учетом расхода'!N69&lt;0,'[1]Базовые цены с учетом расхода'!N69,""))</f>
      </c>
      <c r="L1302" s="5" t="s">
        <v>49</v>
      </c>
    </row>
    <row r="1303" spans="2:12" ht="10.5" hidden="1">
      <c r="B1303" s="15" t="s">
        <v>50</v>
      </c>
      <c r="F1303" s="13">
        <f>IF('[1]Базовые цены с учетом расхода'!P69&gt;0,'[1]Базовые цены с учетом расхода'!P69,IF('[1]Базовые цены с учетом расхода'!P69&lt;0,'[1]Базовые цены с учетом расхода'!P69,""))</f>
      </c>
      <c r="L1303" s="5" t="s">
        <v>51</v>
      </c>
    </row>
    <row r="1304" spans="2:12" ht="10.5" hidden="1">
      <c r="B1304" s="15" t="s">
        <v>52</v>
      </c>
      <c r="F1304" s="13">
        <f>IF('[1]Базовые цены с учетом расхода'!Q69&gt;0,'[1]Базовые цены с учетом расхода'!Q69,IF('[1]Базовые цены с учетом расхода'!Q69&lt;0,'[1]Базовые цены с учетом расхода'!Q69,""))</f>
      </c>
      <c r="L1304" s="5" t="s">
        <v>53</v>
      </c>
    </row>
    <row r="1305" spans="2:12" ht="10.5" hidden="1">
      <c r="B1305" s="15" t="s">
        <v>54</v>
      </c>
      <c r="F1305" s="13">
        <f>IF('[1]Базовые цены с учетом расхода'!O69&gt;0,'[1]Базовые цены с учетом расхода'!O69,IF('[1]Базовые цены с учетом расхода'!O69&lt;0,'[1]Базовые цены с учетом расхода'!O69,""))</f>
      </c>
      <c r="L1305" s="5" t="s">
        <v>55</v>
      </c>
    </row>
    <row r="1306" spans="2:12" ht="10.5" hidden="1">
      <c r="B1306" s="15" t="s">
        <v>56</v>
      </c>
      <c r="F1306" s="13">
        <f>IF('[1]Базовые цены с учетом расхода'!R69&gt;0,'[1]Базовые цены с учетом расхода'!R69,IF('[1]Базовые цены с учетом расхода'!R69&lt;0,'[1]Базовые цены с учетом расхода'!R69,""))</f>
      </c>
      <c r="L1306" s="5" t="s">
        <v>57</v>
      </c>
    </row>
    <row r="1307" spans="2:12" ht="10.5" hidden="1">
      <c r="B1307" s="15" t="s">
        <v>58</v>
      </c>
      <c r="F1307" s="13">
        <f>IF('[1]Базовые цены с учетом расхода'!S69&gt;0,'[1]Базовые цены с учетом расхода'!S69,IF('[1]Базовые цены с учетом расхода'!S69&lt;0,'[1]Базовые цены с учетом расхода'!S69,""))</f>
      </c>
      <c r="L1307" s="5" t="s">
        <v>59</v>
      </c>
    </row>
    <row r="1308" spans="1:10" ht="10.5">
      <c r="A1308" s="17"/>
      <c r="B1308" s="17"/>
      <c r="C1308" s="17"/>
      <c r="D1308" s="17"/>
      <c r="E1308" s="17"/>
      <c r="F1308" s="17"/>
      <c r="G1308" s="17"/>
      <c r="H1308" s="17"/>
      <c r="I1308" s="17"/>
      <c r="J1308" s="17"/>
    </row>
    <row r="1309" spans="1:14" ht="10.5">
      <c r="A1309" s="61" t="s">
        <v>243</v>
      </c>
      <c r="B1309" s="62" t="s">
        <v>240</v>
      </c>
      <c r="C1309" s="59">
        <v>1.8</v>
      </c>
      <c r="D1309" s="12">
        <f>'[1]Базовые цены за единицу'!B70</f>
        <v>746.99</v>
      </c>
      <c r="E1309" s="12">
        <f>'[1]Базовые цены за единицу'!D70</f>
        <v>6</v>
      </c>
      <c r="F1309" s="56">
        <f>'[1]Базовые цены с учетом расхода'!B70</f>
        <v>1344.58</v>
      </c>
      <c r="G1309" s="56">
        <f>'[1]Базовые цены с учетом расхода'!C70</f>
        <v>127.51</v>
      </c>
      <c r="H1309" s="12">
        <f>'[1]Базовые цены с учетом расхода'!D70</f>
        <v>10.8</v>
      </c>
      <c r="I1309" s="14">
        <v>7.751</v>
      </c>
      <c r="J1309" s="14">
        <f>'[1]Базовые цены с учетом расхода'!I70</f>
        <v>13.9518</v>
      </c>
      <c r="K1309" s="2" t="s">
        <v>34</v>
      </c>
      <c r="L1309" s="2" t="s">
        <v>35</v>
      </c>
      <c r="N1309" s="56">
        <f>'[1]Базовые цены с учетом расхода'!F70</f>
        <v>1206.27</v>
      </c>
    </row>
    <row r="1310" spans="1:14" ht="54.75" customHeight="1">
      <c r="A1310" s="59"/>
      <c r="B1310" s="62"/>
      <c r="C1310" s="59"/>
      <c r="D1310" s="13">
        <f>'[1]Базовые цены за единицу'!C70</f>
        <v>70.84</v>
      </c>
      <c r="E1310" s="13">
        <f>'[1]Базовые цены за единицу'!E70</f>
        <v>0.33</v>
      </c>
      <c r="F1310" s="56"/>
      <c r="G1310" s="56"/>
      <c r="H1310" s="13">
        <f>'[1]Базовые цены с учетом расхода'!E70</f>
        <v>0.59</v>
      </c>
      <c r="I1310" s="2">
        <v>0.023</v>
      </c>
      <c r="J1310" s="2">
        <f>'[1]Базовые цены с учетом расхода'!K70</f>
        <v>0.0414</v>
      </c>
      <c r="K1310" s="2" t="s">
        <v>36</v>
      </c>
      <c r="L1310" s="2" t="s">
        <v>37</v>
      </c>
      <c r="N1310" s="56"/>
    </row>
    <row r="1311" spans="2:6" ht="10.5" hidden="1">
      <c r="B1311" s="15" t="s">
        <v>38</v>
      </c>
      <c r="F1311" s="2">
        <v>127.51</v>
      </c>
    </row>
    <row r="1312" spans="2:6" ht="10.5" hidden="1">
      <c r="B1312" s="15" t="s">
        <v>39</v>
      </c>
      <c r="F1312" s="2">
        <v>10.8</v>
      </c>
    </row>
    <row r="1313" spans="2:6" ht="10.5" hidden="1">
      <c r="B1313" s="15" t="s">
        <v>40</v>
      </c>
      <c r="F1313" s="2">
        <v>0.59</v>
      </c>
    </row>
    <row r="1314" spans="2:6" ht="10.5" hidden="1">
      <c r="B1314" s="15" t="s">
        <v>41</v>
      </c>
      <c r="F1314" s="2">
        <v>1206.27</v>
      </c>
    </row>
    <row r="1315" ht="21" hidden="1">
      <c r="B1315" s="15" t="s">
        <v>42</v>
      </c>
    </row>
    <row r="1316" spans="2:11" ht="21" hidden="1">
      <c r="B1316" s="15" t="s">
        <v>43</v>
      </c>
      <c r="C1316" s="16">
        <v>1.23</v>
      </c>
      <c r="F1316" s="2">
        <v>2.21</v>
      </c>
      <c r="K1316" s="2" t="s">
        <v>44</v>
      </c>
    </row>
    <row r="1317" ht="10.5" hidden="1">
      <c r="B1317" s="15" t="s">
        <v>45</v>
      </c>
    </row>
    <row r="1318" ht="21" hidden="1">
      <c r="B1318" s="15" t="s">
        <v>46</v>
      </c>
    </row>
    <row r="1319" ht="10.5" hidden="1">
      <c r="B1319" s="15" t="s">
        <v>47</v>
      </c>
    </row>
    <row r="1320" spans="2:12" ht="10.5" hidden="1">
      <c r="B1320" s="15" t="s">
        <v>48</v>
      </c>
      <c r="C1320" s="1">
        <v>95</v>
      </c>
      <c r="F1320" s="13">
        <f>IF('[1]Базовые цены с учетом расхода'!N70&gt;0,'[1]Базовые цены с учетом расхода'!N70,IF('[1]Базовые цены с учетом расхода'!N70&lt;0,'[1]Базовые цены с учетом расхода'!N70,""))</f>
        <v>121.7</v>
      </c>
      <c r="L1320" s="5" t="s">
        <v>49</v>
      </c>
    </row>
    <row r="1321" spans="2:12" ht="10.5" hidden="1">
      <c r="B1321" s="15" t="s">
        <v>50</v>
      </c>
      <c r="C1321" s="1">
        <v>95</v>
      </c>
      <c r="F1321" s="13">
        <f>IF('[1]Базовые цены с учетом расхода'!P70&gt;0,'[1]Базовые цены с учетом расхода'!P70,IF('[1]Базовые цены с учетом расхода'!P70&lt;0,'[1]Базовые цены с учетом расхода'!P70,""))</f>
        <v>121.14</v>
      </c>
      <c r="L1321" s="5" t="s">
        <v>51</v>
      </c>
    </row>
    <row r="1322" spans="2:12" ht="10.5" hidden="1">
      <c r="B1322" s="15" t="s">
        <v>52</v>
      </c>
      <c r="C1322" s="1">
        <v>95</v>
      </c>
      <c r="F1322" s="13">
        <f>IF('[1]Базовые цены с учетом расхода'!Q70&gt;0,'[1]Базовые цены с учетом расхода'!Q70,IF('[1]Базовые цены с учетом расхода'!Q70&lt;0,'[1]Базовые цены с учетом расхода'!Q70,""))</f>
        <v>0.56</v>
      </c>
      <c r="L1322" s="5" t="s">
        <v>53</v>
      </c>
    </row>
    <row r="1323" spans="2:12" ht="10.5" hidden="1">
      <c r="B1323" s="15" t="s">
        <v>54</v>
      </c>
      <c r="C1323" s="1">
        <v>65</v>
      </c>
      <c r="F1323" s="13">
        <f>IF('[1]Базовые цены с учетом расхода'!O70&gt;0,'[1]Базовые цены с учетом расхода'!O70,IF('[1]Базовые цены с учетом расхода'!O70&lt;0,'[1]Базовые цены с учетом расхода'!O70,""))</f>
        <v>83.27</v>
      </c>
      <c r="L1323" s="5" t="s">
        <v>55</v>
      </c>
    </row>
    <row r="1324" spans="2:12" ht="10.5" hidden="1">
      <c r="B1324" s="15" t="s">
        <v>56</v>
      </c>
      <c r="C1324" s="1">
        <v>65</v>
      </c>
      <c r="F1324" s="13">
        <f>IF('[1]Базовые цены с учетом расхода'!R70&gt;0,'[1]Базовые цены с учетом расхода'!R70,IF('[1]Базовые цены с учетом расхода'!R70&lt;0,'[1]Базовые цены с учетом расхода'!R70,""))</f>
        <v>82.89</v>
      </c>
      <c r="L1324" s="5" t="s">
        <v>57</v>
      </c>
    </row>
    <row r="1325" spans="2:12" ht="10.5" hidden="1">
      <c r="B1325" s="15" t="s">
        <v>58</v>
      </c>
      <c r="C1325" s="1">
        <v>65</v>
      </c>
      <c r="F1325" s="13">
        <f>IF('[1]Базовые цены с учетом расхода'!S70&gt;0,'[1]Базовые цены с учетом расхода'!S70,IF('[1]Базовые цены с учетом расхода'!S70&lt;0,'[1]Базовые цены с учетом расхода'!S70,""))</f>
        <v>0.38</v>
      </c>
      <c r="L1325" s="5" t="s">
        <v>59</v>
      </c>
    </row>
    <row r="1326" spans="1:10" ht="10.5">
      <c r="A1326" s="17"/>
      <c r="B1326" s="17"/>
      <c r="C1326" s="17"/>
      <c r="D1326" s="17"/>
      <c r="E1326" s="17"/>
      <c r="F1326" s="17"/>
      <c r="G1326" s="17"/>
      <c r="H1326" s="17"/>
      <c r="I1326" s="17"/>
      <c r="J1326" s="17"/>
    </row>
    <row r="1327" spans="1:14" ht="10.5">
      <c r="A1327" s="61" t="s">
        <v>245</v>
      </c>
      <c r="B1327" s="62" t="s">
        <v>242</v>
      </c>
      <c r="C1327" s="59">
        <v>0.1836</v>
      </c>
      <c r="D1327" s="12">
        <f>'[1]Базовые цены за единицу'!B71</f>
        <v>3278.95</v>
      </c>
      <c r="E1327" s="12">
        <f>'[1]Базовые цены за единицу'!D71</f>
        <v>0</v>
      </c>
      <c r="F1327" s="56">
        <f>'[1]Базовые цены с учетом расхода'!B71</f>
        <v>602.02</v>
      </c>
      <c r="G1327" s="56">
        <f>'[1]Базовые цены с учетом расхода'!C71</f>
        <v>0</v>
      </c>
      <c r="H1327" s="12">
        <f>'[1]Базовые цены с учетом расхода'!D71</f>
        <v>0</v>
      </c>
      <c r="I1327" s="14"/>
      <c r="J1327" s="14">
        <f>'[1]Базовые цены с учетом расхода'!I71</f>
        <v>0</v>
      </c>
      <c r="K1327" s="2" t="s">
        <v>34</v>
      </c>
      <c r="L1327" s="2" t="s">
        <v>35</v>
      </c>
      <c r="N1327" s="56">
        <f>'[1]Базовые цены с учетом расхода'!F71</f>
        <v>602.02</v>
      </c>
    </row>
    <row r="1328" spans="1:14" ht="66" customHeight="1">
      <c r="A1328" s="59"/>
      <c r="B1328" s="62"/>
      <c r="C1328" s="59"/>
      <c r="D1328" s="13">
        <f>'[1]Базовые цены за единицу'!C71</f>
        <v>0</v>
      </c>
      <c r="E1328" s="13">
        <f>'[1]Базовые цены за единицу'!E71</f>
        <v>0</v>
      </c>
      <c r="F1328" s="56"/>
      <c r="G1328" s="56"/>
      <c r="H1328" s="13">
        <f>'[1]Базовые цены с учетом расхода'!E71</f>
        <v>0</v>
      </c>
      <c r="J1328" s="2">
        <f>'[1]Базовые цены с учетом расхода'!K71</f>
        <v>0</v>
      </c>
      <c r="K1328" s="2" t="s">
        <v>36</v>
      </c>
      <c r="L1328" s="2" t="s">
        <v>37</v>
      </c>
      <c r="N1328" s="56"/>
    </row>
    <row r="1329" ht="10.5">
      <c r="B1329" s="19" t="str">
        <f>IF(ROUND((180*1.02)/1000,9)=C1327,"Объем: 180*1,02","")</f>
        <v>Объем: 180*1,02</v>
      </c>
    </row>
    <row r="1330" ht="10.5" hidden="1">
      <c r="B1330" s="15" t="s">
        <v>38</v>
      </c>
    </row>
    <row r="1331" ht="10.5" hidden="1">
      <c r="B1331" s="15" t="s">
        <v>39</v>
      </c>
    </row>
    <row r="1332" ht="10.5" hidden="1">
      <c r="B1332" s="15" t="s">
        <v>40</v>
      </c>
    </row>
    <row r="1333" spans="2:6" ht="10.5" hidden="1">
      <c r="B1333" s="15" t="s">
        <v>41</v>
      </c>
      <c r="F1333" s="2">
        <v>602.02</v>
      </c>
    </row>
    <row r="1334" ht="21" hidden="1">
      <c r="B1334" s="15" t="s">
        <v>42</v>
      </c>
    </row>
    <row r="1335" spans="2:11" ht="21" hidden="1">
      <c r="B1335" s="15" t="s">
        <v>43</v>
      </c>
      <c r="C1335" s="16"/>
      <c r="K1335" s="2" t="s">
        <v>44</v>
      </c>
    </row>
    <row r="1336" ht="10.5" hidden="1">
      <c r="B1336" s="15" t="s">
        <v>45</v>
      </c>
    </row>
    <row r="1337" ht="21" hidden="1">
      <c r="B1337" s="15" t="s">
        <v>46</v>
      </c>
    </row>
    <row r="1338" ht="10.5" hidden="1">
      <c r="B1338" s="15" t="s">
        <v>47</v>
      </c>
    </row>
    <row r="1339" spans="2:12" ht="10.5" hidden="1">
      <c r="B1339" s="15" t="s">
        <v>48</v>
      </c>
      <c r="F1339" s="13">
        <f>IF('[1]Базовые цены с учетом расхода'!N71&gt;0,'[1]Базовые цены с учетом расхода'!N71,IF('[1]Базовые цены с учетом расхода'!N71&lt;0,'[1]Базовые цены с учетом расхода'!N71,""))</f>
      </c>
      <c r="L1339" s="5" t="s">
        <v>49</v>
      </c>
    </row>
    <row r="1340" spans="2:12" ht="10.5" hidden="1">
      <c r="B1340" s="15" t="s">
        <v>50</v>
      </c>
      <c r="F1340" s="13">
        <f>IF('[1]Базовые цены с учетом расхода'!P71&gt;0,'[1]Базовые цены с учетом расхода'!P71,IF('[1]Базовые цены с учетом расхода'!P71&lt;0,'[1]Базовые цены с учетом расхода'!P71,""))</f>
      </c>
      <c r="L1340" s="5" t="s">
        <v>51</v>
      </c>
    </row>
    <row r="1341" spans="2:12" ht="10.5" hidden="1">
      <c r="B1341" s="15" t="s">
        <v>52</v>
      </c>
      <c r="F1341" s="13">
        <f>IF('[1]Базовые цены с учетом расхода'!Q71&gt;0,'[1]Базовые цены с учетом расхода'!Q71,IF('[1]Базовые цены с учетом расхода'!Q71&lt;0,'[1]Базовые цены с учетом расхода'!Q71,""))</f>
      </c>
      <c r="L1341" s="5" t="s">
        <v>53</v>
      </c>
    </row>
    <row r="1342" spans="2:12" ht="10.5" hidden="1">
      <c r="B1342" s="15" t="s">
        <v>54</v>
      </c>
      <c r="F1342" s="13">
        <f>IF('[1]Базовые цены с учетом расхода'!O71&gt;0,'[1]Базовые цены с учетом расхода'!O71,IF('[1]Базовые цены с учетом расхода'!O71&lt;0,'[1]Базовые цены с учетом расхода'!O71,""))</f>
      </c>
      <c r="L1342" s="5" t="s">
        <v>55</v>
      </c>
    </row>
    <row r="1343" spans="2:12" ht="10.5" hidden="1">
      <c r="B1343" s="15" t="s">
        <v>56</v>
      </c>
      <c r="F1343" s="13">
        <f>IF('[1]Базовые цены с учетом расхода'!R71&gt;0,'[1]Базовые цены с учетом расхода'!R71,IF('[1]Базовые цены с учетом расхода'!R71&lt;0,'[1]Базовые цены с учетом расхода'!R71,""))</f>
      </c>
      <c r="L1343" s="5" t="s">
        <v>57</v>
      </c>
    </row>
    <row r="1344" spans="2:12" ht="10.5" hidden="1">
      <c r="B1344" s="15" t="s">
        <v>58</v>
      </c>
      <c r="F1344" s="13">
        <f>IF('[1]Базовые цены с учетом расхода'!S71&gt;0,'[1]Базовые цены с учетом расхода'!S71,IF('[1]Базовые цены с учетом расхода'!S71&lt;0,'[1]Базовые цены с учетом расхода'!S71,""))</f>
      </c>
      <c r="L1344" s="5" t="s">
        <v>59</v>
      </c>
    </row>
    <row r="1345" spans="1:10" ht="10.5">
      <c r="A1345" s="17"/>
      <c r="B1345" s="17"/>
      <c r="C1345" s="17"/>
      <c r="D1345" s="17"/>
      <c r="E1345" s="17"/>
      <c r="F1345" s="17"/>
      <c r="G1345" s="17"/>
      <c r="H1345" s="17"/>
      <c r="I1345" s="17"/>
      <c r="J1345" s="17"/>
    </row>
    <row r="1346" spans="1:14" ht="10.5">
      <c r="A1346" s="61" t="s">
        <v>246</v>
      </c>
      <c r="B1346" s="62" t="s">
        <v>244</v>
      </c>
      <c r="C1346" s="59">
        <v>0.22</v>
      </c>
      <c r="D1346" s="12">
        <f>'[1]Базовые цены за единицу'!B72</f>
        <v>5826.87</v>
      </c>
      <c r="E1346" s="12">
        <f>'[1]Базовые цены за единицу'!D72</f>
        <v>1754.34</v>
      </c>
      <c r="F1346" s="56">
        <f>'[1]Базовые цены с учетом расхода'!B72</f>
        <v>1281.91</v>
      </c>
      <c r="G1346" s="56">
        <f>'[1]Базовые цены с учетом расхода'!C72</f>
        <v>214.63</v>
      </c>
      <c r="H1346" s="12">
        <f>'[1]Базовые цены с учетом расхода'!D72</f>
        <v>385.95</v>
      </c>
      <c r="I1346" s="14">
        <v>101.2</v>
      </c>
      <c r="J1346" s="14">
        <f>'[1]Базовые цены с учетом расхода'!I72</f>
        <v>22.264</v>
      </c>
      <c r="K1346" s="2" t="s">
        <v>34</v>
      </c>
      <c r="L1346" s="2" t="s">
        <v>35</v>
      </c>
      <c r="N1346" s="56">
        <f>'[1]Базовые цены с учетом расхода'!F72</f>
        <v>681.33</v>
      </c>
    </row>
    <row r="1347" spans="1:14" ht="43.5" customHeight="1">
      <c r="A1347" s="59"/>
      <c r="B1347" s="62"/>
      <c r="C1347" s="59"/>
      <c r="D1347" s="13">
        <f>'[1]Базовые цены за единицу'!C72</f>
        <v>975.57</v>
      </c>
      <c r="E1347" s="13">
        <f>'[1]Базовые цены за единицу'!E72</f>
        <v>477.38</v>
      </c>
      <c r="F1347" s="56"/>
      <c r="G1347" s="56"/>
      <c r="H1347" s="13">
        <f>'[1]Базовые цены с учетом расхода'!E72</f>
        <v>105.02</v>
      </c>
      <c r="I1347" s="2">
        <v>38.0075</v>
      </c>
      <c r="J1347" s="2">
        <f>'[1]Базовые цены с учетом расхода'!K72</f>
        <v>8.36165</v>
      </c>
      <c r="K1347" s="2" t="s">
        <v>36</v>
      </c>
      <c r="L1347" s="2" t="s">
        <v>37</v>
      </c>
      <c r="N1347" s="56"/>
    </row>
    <row r="1348" spans="2:6" ht="10.5" hidden="1">
      <c r="B1348" s="15" t="s">
        <v>38</v>
      </c>
      <c r="F1348" s="2">
        <v>214.63</v>
      </c>
    </row>
    <row r="1349" spans="2:6" ht="10.5" hidden="1">
      <c r="B1349" s="15" t="s">
        <v>39</v>
      </c>
      <c r="F1349" s="2">
        <v>385.95</v>
      </c>
    </row>
    <row r="1350" spans="2:6" ht="10.5" hidden="1">
      <c r="B1350" s="15" t="s">
        <v>40</v>
      </c>
      <c r="F1350" s="2">
        <v>105.02</v>
      </c>
    </row>
    <row r="1351" spans="2:6" ht="10.5" hidden="1">
      <c r="B1351" s="15" t="s">
        <v>41</v>
      </c>
      <c r="F1351" s="2">
        <v>681.33</v>
      </c>
    </row>
    <row r="1352" ht="21" hidden="1">
      <c r="B1352" s="15" t="s">
        <v>42</v>
      </c>
    </row>
    <row r="1353" spans="2:11" ht="21" hidden="1">
      <c r="B1353" s="15" t="s">
        <v>43</v>
      </c>
      <c r="C1353" s="16">
        <v>16.97</v>
      </c>
      <c r="F1353" s="2">
        <v>3.73</v>
      </c>
      <c r="K1353" s="2" t="s">
        <v>44</v>
      </c>
    </row>
    <row r="1354" ht="10.5" hidden="1">
      <c r="B1354" s="15" t="s">
        <v>45</v>
      </c>
    </row>
    <row r="1355" ht="21" hidden="1">
      <c r="B1355" s="15" t="s">
        <v>46</v>
      </c>
    </row>
    <row r="1356" ht="10.5" hidden="1">
      <c r="B1356" s="15" t="s">
        <v>47</v>
      </c>
    </row>
    <row r="1357" spans="2:12" ht="10.5" hidden="1">
      <c r="B1357" s="15" t="s">
        <v>48</v>
      </c>
      <c r="C1357" s="1">
        <v>95</v>
      </c>
      <c r="F1357" s="13">
        <f>IF('[1]Базовые цены с учетом расхода'!N72&gt;0,'[1]Базовые цены с учетом расхода'!N72,IF('[1]Базовые цены с учетом расхода'!N72&lt;0,'[1]Базовые цены с учетом расхода'!N72,""))</f>
        <v>303.67</v>
      </c>
      <c r="L1357" s="5" t="s">
        <v>49</v>
      </c>
    </row>
    <row r="1358" spans="2:12" ht="10.5" hidden="1">
      <c r="B1358" s="15" t="s">
        <v>50</v>
      </c>
      <c r="C1358" s="1">
        <v>95</v>
      </c>
      <c r="F1358" s="13">
        <f>IF('[1]Базовые цены с учетом расхода'!P72&gt;0,'[1]Базовые цены с учетом расхода'!P72,IF('[1]Базовые цены с учетом расхода'!P72&lt;0,'[1]Базовые цены с учетом расхода'!P72,""))</f>
        <v>203.89</v>
      </c>
      <c r="L1358" s="5" t="s">
        <v>51</v>
      </c>
    </row>
    <row r="1359" spans="2:12" ht="10.5" hidden="1">
      <c r="B1359" s="15" t="s">
        <v>52</v>
      </c>
      <c r="C1359" s="1">
        <v>95</v>
      </c>
      <c r="F1359" s="13">
        <f>IF('[1]Базовые цены с учетом расхода'!Q72&gt;0,'[1]Базовые цены с учетом расхода'!Q72,IF('[1]Базовые цены с учетом расхода'!Q72&lt;0,'[1]Базовые цены с учетом расхода'!Q72,""))</f>
        <v>99.77</v>
      </c>
      <c r="L1359" s="5" t="s">
        <v>53</v>
      </c>
    </row>
    <row r="1360" spans="2:12" ht="10.5" hidden="1">
      <c r="B1360" s="15" t="s">
        <v>54</v>
      </c>
      <c r="C1360" s="1">
        <v>65</v>
      </c>
      <c r="F1360" s="13">
        <f>IF('[1]Базовые цены с учетом расхода'!O72&gt;0,'[1]Базовые цены с учетом расхода'!O72,IF('[1]Базовые цены с учетом расхода'!O72&lt;0,'[1]Базовые цены с учетом расхода'!O72,""))</f>
        <v>207.77</v>
      </c>
      <c r="L1360" s="5" t="s">
        <v>55</v>
      </c>
    </row>
    <row r="1361" spans="2:12" ht="10.5" hidden="1">
      <c r="B1361" s="15" t="s">
        <v>56</v>
      </c>
      <c r="C1361" s="1">
        <v>65</v>
      </c>
      <c r="F1361" s="13">
        <f>IF('[1]Базовые цены с учетом расхода'!R72&gt;0,'[1]Базовые цены с учетом расхода'!R72,IF('[1]Базовые цены с учетом расхода'!R72&lt;0,'[1]Базовые цены с учетом расхода'!R72,""))</f>
        <v>139.51</v>
      </c>
      <c r="L1361" s="5" t="s">
        <v>57</v>
      </c>
    </row>
    <row r="1362" spans="2:12" ht="10.5" hidden="1">
      <c r="B1362" s="15" t="s">
        <v>58</v>
      </c>
      <c r="C1362" s="1">
        <v>65</v>
      </c>
      <c r="F1362" s="13">
        <f>IF('[1]Базовые цены с учетом расхода'!S72&gt;0,'[1]Базовые цены с учетом расхода'!S72,IF('[1]Базовые цены с учетом расхода'!S72&lt;0,'[1]Базовые цены с учетом расхода'!S72,""))</f>
        <v>68.27</v>
      </c>
      <c r="L1362" s="5" t="s">
        <v>59</v>
      </c>
    </row>
    <row r="1363" spans="1:10" ht="10.5">
      <c r="A1363" s="17"/>
      <c r="B1363" s="17"/>
      <c r="C1363" s="17"/>
      <c r="D1363" s="17"/>
      <c r="E1363" s="17"/>
      <c r="F1363" s="17"/>
      <c r="G1363" s="17"/>
      <c r="H1363" s="17"/>
      <c r="I1363" s="17"/>
      <c r="J1363" s="17"/>
    </row>
    <row r="1364" spans="1:14" ht="10.5">
      <c r="A1364" s="61" t="s">
        <v>248</v>
      </c>
      <c r="B1364" s="62" t="s">
        <v>486</v>
      </c>
      <c r="C1364" s="59">
        <v>22</v>
      </c>
      <c r="D1364" s="12">
        <f>'[1]Базовые цены за единицу'!B73</f>
        <v>146.1</v>
      </c>
      <c r="E1364" s="12">
        <f>'[1]Базовые цены за единицу'!D73</f>
        <v>0</v>
      </c>
      <c r="F1364" s="56">
        <f>'[1]Базовые цены с учетом расхода'!B73</f>
        <v>3214.2</v>
      </c>
      <c r="G1364" s="56">
        <f>'[1]Базовые цены с учетом расхода'!C73</f>
        <v>0</v>
      </c>
      <c r="H1364" s="12">
        <f>'[1]Базовые цены с учетом расхода'!D73</f>
        <v>0</v>
      </c>
      <c r="I1364" s="14"/>
      <c r="J1364" s="14">
        <f>'[1]Базовые цены с учетом расхода'!I73</f>
        <v>0</v>
      </c>
      <c r="K1364" s="2" t="s">
        <v>34</v>
      </c>
      <c r="L1364" s="2" t="s">
        <v>35</v>
      </c>
      <c r="N1364" s="56">
        <f>'[1]Базовые цены с учетом расхода'!F73</f>
        <v>3214.2</v>
      </c>
    </row>
    <row r="1365" spans="1:14" ht="10.5">
      <c r="A1365" s="59"/>
      <c r="B1365" s="62"/>
      <c r="C1365" s="59"/>
      <c r="D1365" s="13">
        <f>'[1]Базовые цены за единицу'!C73</f>
        <v>0</v>
      </c>
      <c r="E1365" s="13">
        <f>'[1]Базовые цены за единицу'!E73</f>
        <v>0</v>
      </c>
      <c r="F1365" s="56"/>
      <c r="G1365" s="56"/>
      <c r="H1365" s="13">
        <f>'[1]Базовые цены с учетом расхода'!E73</f>
        <v>0</v>
      </c>
      <c r="J1365" s="2">
        <f>'[1]Базовые цены с учетом расхода'!K73</f>
        <v>0</v>
      </c>
      <c r="K1365" s="2" t="s">
        <v>36</v>
      </c>
      <c r="L1365" s="2" t="s">
        <v>37</v>
      </c>
      <c r="N1365" s="56"/>
    </row>
    <row r="1366" ht="10.5" hidden="1">
      <c r="B1366" s="15" t="s">
        <v>38</v>
      </c>
    </row>
    <row r="1367" ht="10.5" hidden="1">
      <c r="B1367" s="15" t="s">
        <v>39</v>
      </c>
    </row>
    <row r="1368" ht="10.5" hidden="1">
      <c r="B1368" s="15" t="s">
        <v>40</v>
      </c>
    </row>
    <row r="1369" spans="2:6" ht="10.5" hidden="1">
      <c r="B1369" s="15" t="s">
        <v>41</v>
      </c>
      <c r="F1369" s="2">
        <v>3214.2</v>
      </c>
    </row>
    <row r="1370" ht="21" hidden="1">
      <c r="B1370" s="15" t="s">
        <v>42</v>
      </c>
    </row>
    <row r="1371" spans="2:11" ht="21" hidden="1">
      <c r="B1371" s="15" t="s">
        <v>43</v>
      </c>
      <c r="C1371" s="16"/>
      <c r="K1371" s="2" t="s">
        <v>44</v>
      </c>
    </row>
    <row r="1372" ht="10.5" hidden="1">
      <c r="B1372" s="15" t="s">
        <v>45</v>
      </c>
    </row>
    <row r="1373" ht="21" hidden="1">
      <c r="B1373" s="15" t="s">
        <v>46</v>
      </c>
    </row>
    <row r="1374" ht="10.5" hidden="1">
      <c r="B1374" s="15" t="s">
        <v>47</v>
      </c>
    </row>
    <row r="1375" spans="2:12" ht="10.5" hidden="1">
      <c r="B1375" s="15" t="s">
        <v>48</v>
      </c>
      <c r="F1375" s="13">
        <f>IF('[1]Базовые цены с учетом расхода'!N73&gt;0,'[1]Базовые цены с учетом расхода'!N73,IF('[1]Базовые цены с учетом расхода'!N73&lt;0,'[1]Базовые цены с учетом расхода'!N73,""))</f>
      </c>
      <c r="L1375" s="5" t="s">
        <v>49</v>
      </c>
    </row>
    <row r="1376" spans="2:12" ht="10.5" hidden="1">
      <c r="B1376" s="15" t="s">
        <v>50</v>
      </c>
      <c r="F1376" s="13">
        <f>IF('[1]Базовые цены с учетом расхода'!P73&gt;0,'[1]Базовые цены с учетом расхода'!P73,IF('[1]Базовые цены с учетом расхода'!P73&lt;0,'[1]Базовые цены с учетом расхода'!P73,""))</f>
      </c>
      <c r="L1376" s="5" t="s">
        <v>51</v>
      </c>
    </row>
    <row r="1377" spans="2:12" ht="10.5" hidden="1">
      <c r="B1377" s="15" t="s">
        <v>52</v>
      </c>
      <c r="F1377" s="13">
        <f>IF('[1]Базовые цены с учетом расхода'!Q73&gt;0,'[1]Базовые цены с учетом расхода'!Q73,IF('[1]Базовые цены с учетом расхода'!Q73&lt;0,'[1]Базовые цены с учетом расхода'!Q73,""))</f>
      </c>
      <c r="L1377" s="5" t="s">
        <v>53</v>
      </c>
    </row>
    <row r="1378" spans="2:12" ht="10.5" hidden="1">
      <c r="B1378" s="15" t="s">
        <v>54</v>
      </c>
      <c r="F1378" s="13">
        <f>IF('[1]Базовые цены с учетом расхода'!O73&gt;0,'[1]Базовые цены с учетом расхода'!O73,IF('[1]Базовые цены с учетом расхода'!O73&lt;0,'[1]Базовые цены с учетом расхода'!O73,""))</f>
      </c>
      <c r="L1378" s="5" t="s">
        <v>55</v>
      </c>
    </row>
    <row r="1379" spans="2:12" ht="10.5" hidden="1">
      <c r="B1379" s="15" t="s">
        <v>56</v>
      </c>
      <c r="F1379" s="13">
        <f>IF('[1]Базовые цены с учетом расхода'!R73&gt;0,'[1]Базовые цены с учетом расхода'!R73,IF('[1]Базовые цены с учетом расхода'!R73&lt;0,'[1]Базовые цены с учетом расхода'!R73,""))</f>
      </c>
      <c r="L1379" s="5" t="s">
        <v>57</v>
      </c>
    </row>
    <row r="1380" spans="2:12" ht="10.5" hidden="1">
      <c r="B1380" s="15" t="s">
        <v>58</v>
      </c>
      <c r="F1380" s="13">
        <f>IF('[1]Базовые цены с учетом расхода'!S73&gt;0,'[1]Базовые цены с учетом расхода'!S73,IF('[1]Базовые цены с учетом расхода'!S73&lt;0,'[1]Базовые цены с учетом расхода'!S73,""))</f>
      </c>
      <c r="L1380" s="5" t="s">
        <v>59</v>
      </c>
    </row>
    <row r="1381" spans="1:10" ht="10.5">
      <c r="A1381" s="17"/>
      <c r="B1381" s="17"/>
      <c r="C1381" s="17"/>
      <c r="D1381" s="17"/>
      <c r="E1381" s="17"/>
      <c r="F1381" s="17"/>
      <c r="G1381" s="17"/>
      <c r="H1381" s="17"/>
      <c r="I1381" s="17"/>
      <c r="J1381" s="17"/>
    </row>
    <row r="1382" spans="1:14" ht="10.5">
      <c r="A1382" s="61" t="s">
        <v>487</v>
      </c>
      <c r="B1382" s="62" t="s">
        <v>482</v>
      </c>
      <c r="C1382" s="59">
        <v>22</v>
      </c>
      <c r="D1382" s="12">
        <f>'[1]Базовые цены за единицу'!B74</f>
        <v>26.38</v>
      </c>
      <c r="E1382" s="12">
        <f>'[1]Базовые цены за единицу'!D74</f>
        <v>12.01</v>
      </c>
      <c r="F1382" s="56">
        <f>'[1]Базовые цены с учетом расхода'!B74</f>
        <v>580.36</v>
      </c>
      <c r="G1382" s="56">
        <f>'[1]Базовые цены с учетом расхода'!C74</f>
        <v>267.52</v>
      </c>
      <c r="H1382" s="12">
        <f>'[1]Базовые цены с учетом расхода'!D74</f>
        <v>264.22</v>
      </c>
      <c r="I1382" s="14">
        <v>1.2995</v>
      </c>
      <c r="J1382" s="14">
        <f>'[1]Базовые цены с учетом расхода'!I74</f>
        <v>28.589</v>
      </c>
      <c r="K1382" s="2" t="s">
        <v>34</v>
      </c>
      <c r="L1382" s="2" t="s">
        <v>35</v>
      </c>
      <c r="N1382" s="56">
        <f>'[1]Базовые цены с учетом расхода'!F74</f>
        <v>48.62</v>
      </c>
    </row>
    <row r="1383" spans="1:14" ht="21.75" customHeight="1">
      <c r="A1383" s="59"/>
      <c r="B1383" s="62"/>
      <c r="C1383" s="59"/>
      <c r="D1383" s="13">
        <f>'[1]Базовые цены за единицу'!C74</f>
        <v>12.16</v>
      </c>
      <c r="E1383" s="13">
        <f>'[1]Базовые цены за единицу'!E74</f>
        <v>0.67</v>
      </c>
      <c r="F1383" s="56"/>
      <c r="G1383" s="56"/>
      <c r="H1383" s="13">
        <f>'[1]Базовые цены с учетом расхода'!E74</f>
        <v>14.74</v>
      </c>
      <c r="I1383" s="2">
        <v>0.046</v>
      </c>
      <c r="J1383" s="2">
        <f>'[1]Базовые цены с учетом расхода'!K74</f>
        <v>1.012</v>
      </c>
      <c r="K1383" s="2" t="s">
        <v>36</v>
      </c>
      <c r="L1383" s="2" t="s">
        <v>37</v>
      </c>
      <c r="N1383" s="56"/>
    </row>
    <row r="1384" spans="2:6" ht="10.5" hidden="1">
      <c r="B1384" s="15" t="s">
        <v>38</v>
      </c>
      <c r="F1384" s="2">
        <v>267.52</v>
      </c>
    </row>
    <row r="1385" spans="2:6" ht="10.5" hidden="1">
      <c r="B1385" s="15" t="s">
        <v>39</v>
      </c>
      <c r="F1385" s="2">
        <v>264.22</v>
      </c>
    </row>
    <row r="1386" spans="2:6" ht="10.5" hidden="1">
      <c r="B1386" s="15" t="s">
        <v>40</v>
      </c>
      <c r="F1386" s="2">
        <v>14.74</v>
      </c>
    </row>
    <row r="1387" spans="2:6" ht="10.5" hidden="1">
      <c r="B1387" s="15" t="s">
        <v>41</v>
      </c>
      <c r="F1387" s="2">
        <v>48.62</v>
      </c>
    </row>
    <row r="1388" ht="21" hidden="1">
      <c r="B1388" s="15" t="s">
        <v>42</v>
      </c>
    </row>
    <row r="1389" spans="2:11" ht="21" hidden="1">
      <c r="B1389" s="15" t="s">
        <v>43</v>
      </c>
      <c r="C1389" s="16">
        <v>0.21</v>
      </c>
      <c r="F1389" s="2">
        <v>4.62</v>
      </c>
      <c r="K1389" s="2" t="s">
        <v>44</v>
      </c>
    </row>
    <row r="1390" ht="10.5" hidden="1">
      <c r="B1390" s="15" t="s">
        <v>45</v>
      </c>
    </row>
    <row r="1391" ht="21" hidden="1">
      <c r="B1391" s="15" t="s">
        <v>46</v>
      </c>
    </row>
    <row r="1392" ht="10.5" hidden="1">
      <c r="B1392" s="15" t="s">
        <v>47</v>
      </c>
    </row>
    <row r="1393" spans="2:12" ht="10.5" hidden="1">
      <c r="B1393" s="15" t="s">
        <v>48</v>
      </c>
      <c r="C1393" s="1">
        <v>95</v>
      </c>
      <c r="F1393" s="13">
        <f>IF('[1]Базовые цены с учетом расхода'!N74&gt;0,'[1]Базовые цены с учетом расхода'!N74,IF('[1]Базовые цены с учетом расхода'!N74&lt;0,'[1]Базовые цены с учетом расхода'!N74,""))</f>
        <v>268.15</v>
      </c>
      <c r="L1393" s="5" t="s">
        <v>49</v>
      </c>
    </row>
    <row r="1394" spans="2:12" ht="10.5" hidden="1">
      <c r="B1394" s="15" t="s">
        <v>50</v>
      </c>
      <c r="C1394" s="1">
        <v>95</v>
      </c>
      <c r="F1394" s="13">
        <f>IF('[1]Базовые цены с учетом расхода'!P74&gt;0,'[1]Базовые цены с учетом расхода'!P74,IF('[1]Базовые цены с учетом расхода'!P74&lt;0,'[1]Базовые цены с учетом расхода'!P74,""))</f>
        <v>254.1</v>
      </c>
      <c r="L1394" s="5" t="s">
        <v>51</v>
      </c>
    </row>
    <row r="1395" spans="2:12" ht="10.5" hidden="1">
      <c r="B1395" s="15" t="s">
        <v>52</v>
      </c>
      <c r="C1395" s="1">
        <v>95</v>
      </c>
      <c r="F1395" s="13">
        <f>IF('[1]Базовые цены с учетом расхода'!Q74&gt;0,'[1]Базовые цены с учетом расхода'!Q74,IF('[1]Базовые цены с учетом расхода'!Q74&lt;0,'[1]Базовые цены с учетом расхода'!Q74,""))</f>
        <v>14.08</v>
      </c>
      <c r="L1395" s="5" t="s">
        <v>53</v>
      </c>
    </row>
    <row r="1396" spans="2:12" ht="10.5" hidden="1">
      <c r="B1396" s="15" t="s">
        <v>54</v>
      </c>
      <c r="C1396" s="1">
        <v>65</v>
      </c>
      <c r="F1396" s="13">
        <f>IF('[1]Базовые цены с учетом расхода'!O74&gt;0,'[1]Базовые цены с учетом расхода'!O74,IF('[1]Базовые цены с учетом расхода'!O74&lt;0,'[1]Базовые цены с учетом расхода'!O74,""))</f>
        <v>183.47</v>
      </c>
      <c r="L1396" s="5" t="s">
        <v>55</v>
      </c>
    </row>
    <row r="1397" spans="2:12" ht="10.5" hidden="1">
      <c r="B1397" s="15" t="s">
        <v>56</v>
      </c>
      <c r="C1397" s="1">
        <v>65</v>
      </c>
      <c r="F1397" s="13">
        <f>IF('[1]Базовые цены с учетом расхода'!R74&gt;0,'[1]Базовые цены с учетом расхода'!R74,IF('[1]Базовые цены с учетом расхода'!R74&lt;0,'[1]Базовые цены с учетом расхода'!R74,""))</f>
        <v>173.8</v>
      </c>
      <c r="L1397" s="5" t="s">
        <v>57</v>
      </c>
    </row>
    <row r="1398" spans="2:12" ht="10.5" hidden="1">
      <c r="B1398" s="15" t="s">
        <v>58</v>
      </c>
      <c r="C1398" s="1">
        <v>65</v>
      </c>
      <c r="F1398" s="13">
        <f>IF('[1]Базовые цены с учетом расхода'!S74&gt;0,'[1]Базовые цены с учетом расхода'!S74,IF('[1]Базовые цены с учетом расхода'!S74&lt;0,'[1]Базовые цены с учетом расхода'!S74,""))</f>
        <v>9.68</v>
      </c>
      <c r="L1398" s="5" t="s">
        <v>59</v>
      </c>
    </row>
    <row r="1399" spans="1:10" ht="10.5">
      <c r="A1399" s="17"/>
      <c r="B1399" s="17"/>
      <c r="C1399" s="17"/>
      <c r="D1399" s="17"/>
      <c r="E1399" s="17"/>
      <c r="F1399" s="17"/>
      <c r="G1399" s="17"/>
      <c r="H1399" s="17"/>
      <c r="I1399" s="17"/>
      <c r="J1399" s="17"/>
    </row>
    <row r="1400" spans="1:14" ht="10.5">
      <c r="A1400" s="61" t="s">
        <v>488</v>
      </c>
      <c r="B1400" s="62" t="s">
        <v>483</v>
      </c>
      <c r="C1400" s="59">
        <v>22</v>
      </c>
      <c r="D1400" s="12">
        <f>'[1]Базовые цены за единицу'!B75</f>
        <v>47.15</v>
      </c>
      <c r="E1400" s="12">
        <f>'[1]Базовые цены за единицу'!D75</f>
        <v>0</v>
      </c>
      <c r="F1400" s="56">
        <f>'[1]Базовые цены с учетом расхода'!B75</f>
        <v>1037.3</v>
      </c>
      <c r="G1400" s="56">
        <f>'[1]Базовые цены с учетом расхода'!C75</f>
        <v>0</v>
      </c>
      <c r="H1400" s="12">
        <f>'[1]Базовые цены с учетом расхода'!D75</f>
        <v>0</v>
      </c>
      <c r="I1400" s="14"/>
      <c r="J1400" s="14">
        <f>'[1]Базовые цены с учетом расхода'!I75</f>
        <v>0</v>
      </c>
      <c r="K1400" s="2" t="s">
        <v>34</v>
      </c>
      <c r="L1400" s="2" t="s">
        <v>35</v>
      </c>
      <c r="N1400" s="56">
        <f>'[1]Базовые цены с учетом расхода'!F75</f>
        <v>1037.3</v>
      </c>
    </row>
    <row r="1401" spans="1:14" ht="33" customHeight="1">
      <c r="A1401" s="59"/>
      <c r="B1401" s="62"/>
      <c r="C1401" s="59"/>
      <c r="D1401" s="13">
        <f>'[1]Базовые цены за единицу'!C75</f>
        <v>0</v>
      </c>
      <c r="E1401" s="13">
        <f>'[1]Базовые цены за единицу'!E75</f>
        <v>0</v>
      </c>
      <c r="F1401" s="56"/>
      <c r="G1401" s="56"/>
      <c r="H1401" s="13">
        <f>'[1]Базовые цены с учетом расхода'!E75</f>
        <v>0</v>
      </c>
      <c r="J1401" s="2">
        <f>'[1]Базовые цены с учетом расхода'!K75</f>
        <v>0</v>
      </c>
      <c r="K1401" s="2" t="s">
        <v>36</v>
      </c>
      <c r="L1401" s="2" t="s">
        <v>37</v>
      </c>
      <c r="N1401" s="56"/>
    </row>
    <row r="1402" spans="2:10" ht="10.5">
      <c r="B1402" s="60" t="s">
        <v>78</v>
      </c>
      <c r="C1402" s="60"/>
      <c r="D1402" s="60"/>
      <c r="E1402" s="60"/>
      <c r="F1402" s="60"/>
      <c r="G1402" s="60"/>
      <c r="H1402" s="60"/>
      <c r="I1402" s="60"/>
      <c r="J1402" s="60"/>
    </row>
    <row r="1403" ht="10.5" hidden="1">
      <c r="B1403" s="15" t="s">
        <v>38</v>
      </c>
    </row>
    <row r="1404" ht="10.5" hidden="1">
      <c r="B1404" s="15" t="s">
        <v>39</v>
      </c>
    </row>
    <row r="1405" ht="10.5" hidden="1">
      <c r="B1405" s="15" t="s">
        <v>40</v>
      </c>
    </row>
    <row r="1406" spans="2:6" ht="10.5" hidden="1">
      <c r="B1406" s="15" t="s">
        <v>41</v>
      </c>
      <c r="F1406" s="2">
        <v>1037.3</v>
      </c>
    </row>
    <row r="1407" ht="21" hidden="1">
      <c r="B1407" s="15" t="s">
        <v>42</v>
      </c>
    </row>
    <row r="1408" spans="2:11" ht="21" hidden="1">
      <c r="B1408" s="15" t="s">
        <v>43</v>
      </c>
      <c r="C1408" s="16"/>
      <c r="K1408" s="2" t="s">
        <v>44</v>
      </c>
    </row>
    <row r="1409" ht="10.5" hidden="1">
      <c r="B1409" s="15" t="s">
        <v>45</v>
      </c>
    </row>
    <row r="1410" ht="21" hidden="1">
      <c r="B1410" s="15" t="s">
        <v>46</v>
      </c>
    </row>
    <row r="1411" ht="10.5" hidden="1">
      <c r="B1411" s="15" t="s">
        <v>47</v>
      </c>
    </row>
    <row r="1412" spans="2:12" ht="10.5" hidden="1">
      <c r="B1412" s="15" t="s">
        <v>48</v>
      </c>
      <c r="F1412" s="13">
        <f>IF('[1]Базовые цены с учетом расхода'!N75&gt;0,'[1]Базовые цены с учетом расхода'!N75,IF('[1]Базовые цены с учетом расхода'!N75&lt;0,'[1]Базовые цены с учетом расхода'!N75,""))</f>
      </c>
      <c r="L1412" s="5" t="s">
        <v>49</v>
      </c>
    </row>
    <row r="1413" spans="2:12" ht="10.5" hidden="1">
      <c r="B1413" s="15" t="s">
        <v>50</v>
      </c>
      <c r="F1413" s="13">
        <f>IF('[1]Базовые цены с учетом расхода'!P75&gt;0,'[1]Базовые цены с учетом расхода'!P75,IF('[1]Базовые цены с учетом расхода'!P75&lt;0,'[1]Базовые цены с учетом расхода'!P75,""))</f>
      </c>
      <c r="L1413" s="5" t="s">
        <v>51</v>
      </c>
    </row>
    <row r="1414" spans="2:12" ht="10.5" hidden="1">
      <c r="B1414" s="15" t="s">
        <v>52</v>
      </c>
      <c r="F1414" s="13">
        <f>IF('[1]Базовые цены с учетом расхода'!Q75&gt;0,'[1]Базовые цены с учетом расхода'!Q75,IF('[1]Базовые цены с учетом расхода'!Q75&lt;0,'[1]Базовые цены с учетом расхода'!Q75,""))</f>
      </c>
      <c r="L1414" s="5" t="s">
        <v>53</v>
      </c>
    </row>
    <row r="1415" spans="2:12" ht="10.5" hidden="1">
      <c r="B1415" s="15" t="s">
        <v>54</v>
      </c>
      <c r="F1415" s="13">
        <f>IF('[1]Базовые цены с учетом расхода'!O75&gt;0,'[1]Базовые цены с учетом расхода'!O75,IF('[1]Базовые цены с учетом расхода'!O75&lt;0,'[1]Базовые цены с учетом расхода'!O75,""))</f>
      </c>
      <c r="L1415" s="5" t="s">
        <v>55</v>
      </c>
    </row>
    <row r="1416" spans="2:12" ht="10.5" hidden="1">
      <c r="B1416" s="15" t="s">
        <v>56</v>
      </c>
      <c r="F1416" s="13">
        <f>IF('[1]Базовые цены с учетом расхода'!R75&gt;0,'[1]Базовые цены с учетом расхода'!R75,IF('[1]Базовые цены с учетом расхода'!R75&lt;0,'[1]Базовые цены с учетом расхода'!R75,""))</f>
      </c>
      <c r="L1416" s="5" t="s">
        <v>57</v>
      </c>
    </row>
    <row r="1417" spans="2:12" ht="10.5" hidden="1">
      <c r="B1417" s="15" t="s">
        <v>58</v>
      </c>
      <c r="F1417" s="13">
        <f>IF('[1]Базовые цены с учетом расхода'!S75&gt;0,'[1]Базовые цены с учетом расхода'!S75,IF('[1]Базовые цены с учетом расхода'!S75&lt;0,'[1]Базовые цены с учетом расхода'!S75,""))</f>
      </c>
      <c r="L1417" s="5" t="s">
        <v>59</v>
      </c>
    </row>
    <row r="1418" spans="1:10" ht="10.5">
      <c r="A1418" s="17"/>
      <c r="B1418" s="17"/>
      <c r="C1418" s="17"/>
      <c r="D1418" s="17"/>
      <c r="E1418" s="17"/>
      <c r="F1418" s="17"/>
      <c r="G1418" s="17"/>
      <c r="H1418" s="17"/>
      <c r="I1418" s="17"/>
      <c r="J1418" s="17"/>
    </row>
    <row r="1419" spans="1:14" ht="10.5">
      <c r="A1419" s="61" t="s">
        <v>489</v>
      </c>
      <c r="B1419" s="62" t="s">
        <v>247</v>
      </c>
      <c r="C1419" s="59">
        <v>0.04</v>
      </c>
      <c r="D1419" s="12">
        <f>'[1]Базовые цены за единицу'!B76</f>
        <v>847.98</v>
      </c>
      <c r="E1419" s="12">
        <f>'[1]Базовые цены за единицу'!D76</f>
        <v>26.97</v>
      </c>
      <c r="F1419" s="56">
        <f>'[1]Базовые цены с учетом расхода'!B76</f>
        <v>33.92</v>
      </c>
      <c r="G1419" s="56">
        <f>'[1]Базовые цены с учетом расхода'!C76</f>
        <v>17.52</v>
      </c>
      <c r="H1419" s="12">
        <f>'[1]Базовые цены с учетом расхода'!D76</f>
        <v>1.08</v>
      </c>
      <c r="I1419" s="14">
        <v>45.425</v>
      </c>
      <c r="J1419" s="14">
        <f>'[1]Базовые цены с учетом расхода'!I76</f>
        <v>1.817</v>
      </c>
      <c r="K1419" s="2" t="s">
        <v>34</v>
      </c>
      <c r="L1419" s="2" t="s">
        <v>35</v>
      </c>
      <c r="N1419" s="56">
        <f>'[1]Базовые цены с учетом расхода'!F76</f>
        <v>15.32</v>
      </c>
    </row>
    <row r="1420" spans="1:14" ht="33" customHeight="1">
      <c r="A1420" s="59"/>
      <c r="B1420" s="62"/>
      <c r="C1420" s="59"/>
      <c r="D1420" s="13">
        <f>'[1]Базовые цены за единицу'!C76</f>
        <v>437.9</v>
      </c>
      <c r="E1420" s="13">
        <f>'[1]Базовые цены за единицу'!E76</f>
        <v>0.51</v>
      </c>
      <c r="F1420" s="56"/>
      <c r="G1420" s="56"/>
      <c r="H1420" s="13">
        <f>'[1]Базовые цены с учетом расхода'!E76</f>
        <v>0.02</v>
      </c>
      <c r="I1420" s="2">
        <v>0.0345</v>
      </c>
      <c r="J1420" s="2">
        <f>'[1]Базовые цены с учетом расхода'!K76</f>
        <v>0.00138</v>
      </c>
      <c r="K1420" s="2" t="s">
        <v>36</v>
      </c>
      <c r="L1420" s="2" t="s">
        <v>37</v>
      </c>
      <c r="N1420" s="56"/>
    </row>
    <row r="1421" spans="2:6" ht="10.5" hidden="1">
      <c r="B1421" s="15" t="s">
        <v>38</v>
      </c>
      <c r="F1421" s="2">
        <v>17.52</v>
      </c>
    </row>
    <row r="1422" spans="2:6" ht="10.5" hidden="1">
      <c r="B1422" s="15" t="s">
        <v>39</v>
      </c>
      <c r="F1422" s="2">
        <v>1.08</v>
      </c>
    </row>
    <row r="1423" spans="2:6" ht="10.5" hidden="1">
      <c r="B1423" s="15" t="s">
        <v>40</v>
      </c>
      <c r="F1423" s="2">
        <v>0.02</v>
      </c>
    </row>
    <row r="1424" spans="2:6" ht="10.5" hidden="1">
      <c r="B1424" s="15" t="s">
        <v>41</v>
      </c>
      <c r="F1424" s="2">
        <v>15.32</v>
      </c>
    </row>
    <row r="1425" ht="21" hidden="1">
      <c r="B1425" s="15" t="s">
        <v>42</v>
      </c>
    </row>
    <row r="1426" spans="2:11" ht="21" hidden="1">
      <c r="B1426" s="15" t="s">
        <v>43</v>
      </c>
      <c r="C1426" s="16">
        <v>7.62</v>
      </c>
      <c r="F1426" s="2">
        <v>0.3</v>
      </c>
      <c r="K1426" s="2" t="s">
        <v>44</v>
      </c>
    </row>
    <row r="1427" ht="10.5" hidden="1">
      <c r="B1427" s="15" t="s">
        <v>45</v>
      </c>
    </row>
    <row r="1428" ht="21" hidden="1">
      <c r="B1428" s="15" t="s">
        <v>46</v>
      </c>
    </row>
    <row r="1429" ht="10.5" hidden="1">
      <c r="B1429" s="15" t="s">
        <v>47</v>
      </c>
    </row>
    <row r="1430" spans="2:12" ht="10.5" hidden="1">
      <c r="B1430" s="15" t="s">
        <v>48</v>
      </c>
      <c r="C1430" s="1">
        <v>95</v>
      </c>
      <c r="F1430" s="13">
        <f>IF('[1]Базовые цены с учетом расхода'!N76&gt;0,'[1]Базовые цены с учетом расхода'!N76,IF('[1]Базовые цены с учетом расхода'!N76&lt;0,'[1]Базовые цены с учетом расхода'!N76,""))</f>
        <v>16.66</v>
      </c>
      <c r="L1430" s="5" t="s">
        <v>49</v>
      </c>
    </row>
    <row r="1431" spans="2:12" ht="10.5" hidden="1">
      <c r="B1431" s="15" t="s">
        <v>50</v>
      </c>
      <c r="C1431" s="1">
        <v>95</v>
      </c>
      <c r="F1431" s="13">
        <f>IF('[1]Базовые цены с учетом расхода'!P76&gt;0,'[1]Базовые цены с учетом расхода'!P76,IF('[1]Базовые цены с учетом расхода'!P76&lt;0,'[1]Базовые цены с учетом расхода'!P76,""))</f>
        <v>16.64</v>
      </c>
      <c r="L1431" s="5" t="s">
        <v>51</v>
      </c>
    </row>
    <row r="1432" spans="2:12" ht="10.5" hidden="1">
      <c r="B1432" s="15" t="s">
        <v>52</v>
      </c>
      <c r="C1432" s="1">
        <v>95</v>
      </c>
      <c r="F1432" s="13">
        <f>IF('[1]Базовые цены с учетом расхода'!Q76&gt;0,'[1]Базовые цены с учетом расхода'!Q76,IF('[1]Базовые цены с учетом расхода'!Q76&lt;0,'[1]Базовые цены с учетом расхода'!Q76,""))</f>
        <v>0.02</v>
      </c>
      <c r="L1432" s="5" t="s">
        <v>53</v>
      </c>
    </row>
    <row r="1433" spans="2:12" ht="10.5" hidden="1">
      <c r="B1433" s="15" t="s">
        <v>54</v>
      </c>
      <c r="C1433" s="1">
        <v>65</v>
      </c>
      <c r="F1433" s="13">
        <f>IF('[1]Базовые цены с учетом расхода'!O76&gt;0,'[1]Базовые цены с учетом расхода'!O76,IF('[1]Базовые цены с учетом расхода'!O76&lt;0,'[1]Базовые цены с учетом расхода'!O76,""))</f>
        <v>11.4</v>
      </c>
      <c r="L1433" s="5" t="s">
        <v>55</v>
      </c>
    </row>
    <row r="1434" spans="2:12" ht="10.5" hidden="1">
      <c r="B1434" s="15" t="s">
        <v>56</v>
      </c>
      <c r="C1434" s="1">
        <v>65</v>
      </c>
      <c r="F1434" s="13">
        <f>IF('[1]Базовые цены с учетом расхода'!R76&gt;0,'[1]Базовые цены с учетом расхода'!R76,IF('[1]Базовые цены с учетом расхода'!R76&lt;0,'[1]Базовые цены с учетом расхода'!R76,""))</f>
        <v>11.39</v>
      </c>
      <c r="L1434" s="5" t="s">
        <v>57</v>
      </c>
    </row>
    <row r="1435" spans="2:12" ht="10.5" hidden="1">
      <c r="B1435" s="15" t="s">
        <v>58</v>
      </c>
      <c r="C1435" s="1">
        <v>65</v>
      </c>
      <c r="F1435" s="13">
        <f>IF('[1]Базовые цены с учетом расхода'!S76&gt;0,'[1]Базовые цены с учетом расхода'!S76,IF('[1]Базовые цены с учетом расхода'!S76&lt;0,'[1]Базовые цены с учетом расхода'!S76,""))</f>
        <v>0.01</v>
      </c>
      <c r="L1435" s="5" t="s">
        <v>59</v>
      </c>
    </row>
    <row r="1436" spans="1:10" ht="10.5">
      <c r="A1436" s="17"/>
      <c r="B1436" s="17"/>
      <c r="C1436" s="17"/>
      <c r="D1436" s="17"/>
      <c r="E1436" s="17"/>
      <c r="F1436" s="17"/>
      <c r="G1436" s="17"/>
      <c r="H1436" s="17"/>
      <c r="I1436" s="17"/>
      <c r="J1436" s="17"/>
    </row>
    <row r="1437" spans="1:14" ht="10.5">
      <c r="A1437" s="61" t="s">
        <v>490</v>
      </c>
      <c r="B1437" s="62" t="s">
        <v>222</v>
      </c>
      <c r="C1437" s="59">
        <v>4</v>
      </c>
      <c r="D1437" s="12">
        <f>'[1]Базовые цены за единицу'!B77</f>
        <v>7.68</v>
      </c>
      <c r="E1437" s="12">
        <f>'[1]Базовые цены за единицу'!D77</f>
        <v>0</v>
      </c>
      <c r="F1437" s="56">
        <f>'[1]Базовые цены с учетом расхода'!B77</f>
        <v>30.72</v>
      </c>
      <c r="G1437" s="56">
        <f>'[1]Базовые цены с учетом расхода'!C77</f>
        <v>0</v>
      </c>
      <c r="H1437" s="12">
        <f>'[1]Базовые цены с учетом расхода'!D77</f>
        <v>0</v>
      </c>
      <c r="I1437" s="14"/>
      <c r="J1437" s="14">
        <f>'[1]Базовые цены с учетом расхода'!I77</f>
        <v>0</v>
      </c>
      <c r="K1437" s="2" t="s">
        <v>34</v>
      </c>
      <c r="L1437" s="2" t="s">
        <v>35</v>
      </c>
      <c r="N1437" s="56">
        <f>'[1]Базовые цены с учетом расхода'!F77</f>
        <v>30.72</v>
      </c>
    </row>
    <row r="1438" spans="1:14" ht="33" customHeight="1">
      <c r="A1438" s="59"/>
      <c r="B1438" s="62"/>
      <c r="C1438" s="59"/>
      <c r="D1438" s="13">
        <f>'[1]Базовые цены за единицу'!C77</f>
        <v>0</v>
      </c>
      <c r="E1438" s="13">
        <f>'[1]Базовые цены за единицу'!E77</f>
        <v>0</v>
      </c>
      <c r="F1438" s="56"/>
      <c r="G1438" s="56"/>
      <c r="H1438" s="13">
        <f>'[1]Базовые цены с учетом расхода'!E77</f>
        <v>0</v>
      </c>
      <c r="J1438" s="2">
        <f>'[1]Базовые цены с учетом расхода'!K77</f>
        <v>0</v>
      </c>
      <c r="K1438" s="2" t="s">
        <v>36</v>
      </c>
      <c r="L1438" s="2" t="s">
        <v>37</v>
      </c>
      <c r="N1438" s="56"/>
    </row>
    <row r="1439" spans="2:10" ht="10.5">
      <c r="B1439" s="60" t="s">
        <v>78</v>
      </c>
      <c r="C1439" s="60"/>
      <c r="D1439" s="60"/>
      <c r="E1439" s="60"/>
      <c r="F1439" s="60"/>
      <c r="G1439" s="60"/>
      <c r="H1439" s="60"/>
      <c r="I1439" s="60"/>
      <c r="J1439" s="60"/>
    </row>
    <row r="1440" ht="10.5" hidden="1">
      <c r="B1440" s="15" t="s">
        <v>38</v>
      </c>
    </row>
    <row r="1441" ht="10.5" hidden="1">
      <c r="B1441" s="15" t="s">
        <v>39</v>
      </c>
    </row>
    <row r="1442" ht="10.5" hidden="1">
      <c r="B1442" s="15" t="s">
        <v>40</v>
      </c>
    </row>
    <row r="1443" spans="2:6" ht="10.5" hidden="1">
      <c r="B1443" s="15" t="s">
        <v>41</v>
      </c>
      <c r="F1443" s="2">
        <v>30.72</v>
      </c>
    </row>
    <row r="1444" ht="21" hidden="1">
      <c r="B1444" s="15" t="s">
        <v>42</v>
      </c>
    </row>
    <row r="1445" spans="2:11" ht="21" hidden="1">
      <c r="B1445" s="15" t="s">
        <v>43</v>
      </c>
      <c r="C1445" s="16"/>
      <c r="K1445" s="2" t="s">
        <v>44</v>
      </c>
    </row>
    <row r="1446" ht="10.5" hidden="1">
      <c r="B1446" s="15" t="s">
        <v>45</v>
      </c>
    </row>
    <row r="1447" ht="21" hidden="1">
      <c r="B1447" s="15" t="s">
        <v>46</v>
      </c>
    </row>
    <row r="1448" ht="10.5" hidden="1">
      <c r="B1448" s="15" t="s">
        <v>47</v>
      </c>
    </row>
    <row r="1449" spans="2:12" ht="10.5" hidden="1">
      <c r="B1449" s="15" t="s">
        <v>48</v>
      </c>
      <c r="F1449" s="13">
        <f>IF('[1]Базовые цены с учетом расхода'!N77&gt;0,'[1]Базовые цены с учетом расхода'!N77,IF('[1]Базовые цены с учетом расхода'!N77&lt;0,'[1]Базовые цены с учетом расхода'!N77,""))</f>
      </c>
      <c r="L1449" s="5" t="s">
        <v>49</v>
      </c>
    </row>
    <row r="1450" spans="2:12" ht="10.5" hidden="1">
      <c r="B1450" s="15" t="s">
        <v>50</v>
      </c>
      <c r="F1450" s="13">
        <f>IF('[1]Базовые цены с учетом расхода'!P77&gt;0,'[1]Базовые цены с учетом расхода'!P77,IF('[1]Базовые цены с учетом расхода'!P77&lt;0,'[1]Базовые цены с учетом расхода'!P77,""))</f>
      </c>
      <c r="L1450" s="5" t="s">
        <v>51</v>
      </c>
    </row>
    <row r="1451" spans="2:12" ht="10.5" hidden="1">
      <c r="B1451" s="15" t="s">
        <v>52</v>
      </c>
      <c r="F1451" s="13">
        <f>IF('[1]Базовые цены с учетом расхода'!Q77&gt;0,'[1]Базовые цены с учетом расхода'!Q77,IF('[1]Базовые цены с учетом расхода'!Q77&lt;0,'[1]Базовые цены с учетом расхода'!Q77,""))</f>
      </c>
      <c r="L1451" s="5" t="s">
        <v>53</v>
      </c>
    </row>
    <row r="1452" spans="2:12" ht="10.5" hidden="1">
      <c r="B1452" s="15" t="s">
        <v>54</v>
      </c>
      <c r="F1452" s="13">
        <f>IF('[1]Базовые цены с учетом расхода'!O77&gt;0,'[1]Базовые цены с учетом расхода'!O77,IF('[1]Базовые цены с учетом расхода'!O77&lt;0,'[1]Базовые цены с учетом расхода'!O77,""))</f>
      </c>
      <c r="L1452" s="5" t="s">
        <v>55</v>
      </c>
    </row>
    <row r="1453" spans="2:12" ht="10.5" hidden="1">
      <c r="B1453" s="15" t="s">
        <v>56</v>
      </c>
      <c r="F1453" s="13">
        <f>IF('[1]Базовые цены с учетом расхода'!R77&gt;0,'[1]Базовые цены с учетом расхода'!R77,IF('[1]Базовые цены с учетом расхода'!R77&lt;0,'[1]Базовые цены с учетом расхода'!R77,""))</f>
      </c>
      <c r="L1453" s="5" t="s">
        <v>57</v>
      </c>
    </row>
    <row r="1454" spans="2:12" ht="10.5" hidden="1">
      <c r="B1454" s="15" t="s">
        <v>58</v>
      </c>
      <c r="F1454" s="13">
        <f>IF('[1]Базовые цены с учетом расхода'!S77&gt;0,'[1]Базовые цены с учетом расхода'!S77,IF('[1]Базовые цены с учетом расхода'!S77&lt;0,'[1]Базовые цены с учетом расхода'!S77,""))</f>
      </c>
      <c r="L1454" s="5" t="s">
        <v>59</v>
      </c>
    </row>
    <row r="1455" spans="1:10" ht="10.5">
      <c r="A1455" s="17"/>
      <c r="B1455" s="17"/>
      <c r="C1455" s="17"/>
      <c r="D1455" s="17"/>
      <c r="E1455" s="17"/>
      <c r="F1455" s="17"/>
      <c r="G1455" s="17"/>
      <c r="H1455" s="17"/>
      <c r="I1455" s="17"/>
      <c r="J1455" s="17"/>
    </row>
    <row r="1456" spans="2:18" ht="10.5" hidden="1">
      <c r="B1456" s="20" t="s">
        <v>249</v>
      </c>
      <c r="E1456" s="57"/>
      <c r="F1456" s="58">
        <f>'[1]Базовые концовки'!F325</f>
        <v>12710.4</v>
      </c>
      <c r="G1456" s="58">
        <f>'[1]Базовые концовки'!G325</f>
        <v>1002.42</v>
      </c>
      <c r="H1456" s="23">
        <f>'[1]Базовые концовки'!H325</f>
        <v>1754.46</v>
      </c>
      <c r="I1456" s="59"/>
      <c r="J1456" s="24">
        <f>'[1]Базовые концовки'!J325</f>
        <v>107.6768</v>
      </c>
      <c r="N1456" s="58">
        <f>'[1]Базовые концовки'!L325</f>
        <v>9953.52</v>
      </c>
      <c r="R1456" s="54">
        <f>'[1]Базовые концовки'!M325</f>
        <v>0</v>
      </c>
    </row>
    <row r="1457" spans="5:18" ht="10.5" hidden="1">
      <c r="E1457" s="57"/>
      <c r="F1457" s="58"/>
      <c r="G1457" s="58"/>
      <c r="H1457" s="22">
        <f>'[1]Базовые концовки'!I325</f>
        <v>462.61</v>
      </c>
      <c r="I1457" s="59"/>
      <c r="J1457" s="8">
        <f>'[1]Базовые концовки'!K325</f>
        <v>36.86118</v>
      </c>
      <c r="N1457" s="58"/>
      <c r="R1457" s="54"/>
    </row>
    <row r="1458" spans="2:18" ht="10.5" hidden="1">
      <c r="B1458" s="20" t="s">
        <v>115</v>
      </c>
      <c r="D1458" s="21"/>
      <c r="F1458" s="22">
        <f>'[1]Базовые концовки'!F326</f>
        <v>0</v>
      </c>
      <c r="G1458" s="22">
        <f>'[1]Базовые концовки'!G326</f>
        <v>0</v>
      </c>
      <c r="H1458" s="22">
        <f>'[1]Базовые концовки'!H326</f>
        <v>0</v>
      </c>
      <c r="J1458" s="8">
        <f>'[1]Базовые концовки'!J326</f>
        <v>0</v>
      </c>
      <c r="N1458" s="22">
        <f>'[1]Базовые концовки'!L326</f>
        <v>0</v>
      </c>
      <c r="R1458" s="25">
        <f>'[1]Базовые концовки'!M326</f>
        <v>0</v>
      </c>
    </row>
    <row r="1459" spans="2:18" ht="10.5" hidden="1">
      <c r="B1459" s="20" t="s">
        <v>116</v>
      </c>
      <c r="D1459" s="21"/>
      <c r="F1459" s="22">
        <f>'[1]Базовые концовки'!F327</f>
        <v>0</v>
      </c>
      <c r="G1459" s="22"/>
      <c r="H1459" s="22"/>
      <c r="J1459" s="8"/>
      <c r="N1459" s="22"/>
      <c r="R1459" s="25"/>
    </row>
    <row r="1460" spans="2:18" ht="10.5" hidden="1">
      <c r="B1460" s="20" t="s">
        <v>117</v>
      </c>
      <c r="D1460" s="21"/>
      <c r="F1460" s="22">
        <f>'[1]Базовые концовки'!F328</f>
        <v>0</v>
      </c>
      <c r="G1460" s="22"/>
      <c r="H1460" s="22"/>
      <c r="J1460" s="8"/>
      <c r="N1460" s="22"/>
      <c r="R1460" s="25"/>
    </row>
    <row r="1461" spans="2:18" ht="10.5" hidden="1">
      <c r="B1461" s="20" t="s">
        <v>118</v>
      </c>
      <c r="D1461" s="21"/>
      <c r="F1461" s="22">
        <f>'[1]Базовые концовки'!F329</f>
        <v>0</v>
      </c>
      <c r="G1461" s="22"/>
      <c r="H1461" s="22"/>
      <c r="J1461" s="8"/>
      <c r="N1461" s="22"/>
      <c r="R1461" s="25"/>
    </row>
    <row r="1462" spans="2:18" ht="10.5" hidden="1">
      <c r="B1462" s="20" t="s">
        <v>119</v>
      </c>
      <c r="D1462" s="21"/>
      <c r="F1462" s="22">
        <f>'[1]Базовые концовки'!F330</f>
        <v>0</v>
      </c>
      <c r="G1462" s="22"/>
      <c r="H1462" s="22"/>
      <c r="J1462" s="8"/>
      <c r="N1462" s="22"/>
      <c r="R1462" s="25"/>
    </row>
    <row r="1463" spans="2:18" ht="10.5" hidden="1">
      <c r="B1463" s="20" t="s">
        <v>120</v>
      </c>
      <c r="D1463" s="21"/>
      <c r="F1463" s="22">
        <f>'[1]Базовые концовки'!F331</f>
        <v>0</v>
      </c>
      <c r="G1463" s="22"/>
      <c r="H1463" s="22"/>
      <c r="J1463" s="8"/>
      <c r="N1463" s="22"/>
      <c r="R1463" s="25"/>
    </row>
    <row r="1464" spans="2:18" ht="10.5" hidden="1">
      <c r="B1464" s="20" t="s">
        <v>121</v>
      </c>
      <c r="D1464" s="21"/>
      <c r="F1464" s="22">
        <f>'[1]Базовые концовки'!F332</f>
        <v>0</v>
      </c>
      <c r="G1464" s="22"/>
      <c r="H1464" s="22"/>
      <c r="J1464" s="8"/>
      <c r="N1464" s="22"/>
      <c r="R1464" s="25"/>
    </row>
    <row r="1465" spans="2:18" ht="10.5" hidden="1">
      <c r="B1465" s="20" t="s">
        <v>122</v>
      </c>
      <c r="D1465" s="21"/>
      <c r="F1465" s="22">
        <f>'[1]Базовые концовки'!F333</f>
        <v>0</v>
      </c>
      <c r="G1465" s="22"/>
      <c r="H1465" s="22"/>
      <c r="J1465" s="8"/>
      <c r="N1465" s="22"/>
      <c r="R1465" s="25"/>
    </row>
    <row r="1466" spans="2:18" ht="10.5" hidden="1">
      <c r="B1466" s="20" t="s">
        <v>123</v>
      </c>
      <c r="D1466" s="21"/>
      <c r="F1466" s="22">
        <f>'[1]Базовые концовки'!F334</f>
        <v>0</v>
      </c>
      <c r="G1466" s="22"/>
      <c r="H1466" s="22"/>
      <c r="J1466" s="8"/>
      <c r="N1466" s="22"/>
      <c r="R1466" s="25"/>
    </row>
    <row r="1467" spans="2:18" ht="10.5" hidden="1">
      <c r="B1467" s="20" t="s">
        <v>124</v>
      </c>
      <c r="D1467" s="21"/>
      <c r="F1467" s="22">
        <f>'[1]Базовые концовки'!F335</f>
        <v>0</v>
      </c>
      <c r="G1467" s="22"/>
      <c r="H1467" s="22"/>
      <c r="J1467" s="8"/>
      <c r="N1467" s="22"/>
      <c r="R1467" s="25"/>
    </row>
    <row r="1468" spans="2:18" ht="10.5" hidden="1">
      <c r="B1468" s="20" t="s">
        <v>125</v>
      </c>
      <c r="E1468" s="57"/>
      <c r="F1468" s="58">
        <f>'[1]Базовые концовки'!F336</f>
        <v>10567.46</v>
      </c>
      <c r="G1468" s="58">
        <f>'[1]Базовые концовки'!G336</f>
        <v>1002.42</v>
      </c>
      <c r="H1468" s="23">
        <f>'[1]Базовые концовки'!H336</f>
        <v>1754.46</v>
      </c>
      <c r="I1468" s="59"/>
      <c r="J1468" s="24">
        <f>'[1]Базовые концовки'!J336</f>
        <v>107.6768</v>
      </c>
      <c r="N1468" s="58">
        <f>'[1]Базовые концовки'!L336</f>
        <v>7810.58</v>
      </c>
      <c r="R1468" s="54">
        <f>'[1]Базовые концовки'!M336</f>
        <v>0</v>
      </c>
    </row>
    <row r="1469" spans="5:18" ht="10.5" hidden="1">
      <c r="E1469" s="57"/>
      <c r="F1469" s="58"/>
      <c r="G1469" s="58"/>
      <c r="H1469" s="22">
        <f>'[1]Базовые концовки'!I336</f>
        <v>462.61</v>
      </c>
      <c r="I1469" s="59"/>
      <c r="J1469" s="8">
        <f>'[1]Базовые концовки'!K336</f>
        <v>36.86118</v>
      </c>
      <c r="N1469" s="58"/>
      <c r="R1469" s="54"/>
    </row>
    <row r="1470" spans="2:18" ht="10.5" hidden="1">
      <c r="B1470" s="20" t="s">
        <v>126</v>
      </c>
      <c r="D1470" s="21"/>
      <c r="F1470" s="22"/>
      <c r="G1470" s="22"/>
      <c r="H1470" s="22"/>
      <c r="J1470" s="8"/>
      <c r="N1470" s="22"/>
      <c r="R1470" s="25"/>
    </row>
    <row r="1471" spans="2:18" ht="10.5" hidden="1">
      <c r="B1471" s="20" t="s">
        <v>127</v>
      </c>
      <c r="D1471" s="21"/>
      <c r="F1471" s="22"/>
      <c r="G1471" s="22">
        <f>'[1]Базовые концовки'!G338</f>
        <v>0</v>
      </c>
      <c r="H1471" s="22"/>
      <c r="J1471" s="8"/>
      <c r="N1471" s="22"/>
      <c r="R1471" s="25"/>
    </row>
    <row r="1472" spans="2:18" ht="10.5" hidden="1">
      <c r="B1472" s="20" t="s">
        <v>128</v>
      </c>
      <c r="D1472" s="21"/>
      <c r="F1472" s="22">
        <f>'[1]Базовые концовки'!F339</f>
        <v>0</v>
      </c>
      <c r="G1472" s="22"/>
      <c r="H1472" s="22"/>
      <c r="J1472" s="8"/>
      <c r="N1472" s="22"/>
      <c r="R1472" s="25"/>
    </row>
    <row r="1473" spans="2:18" ht="10.5" hidden="1">
      <c r="B1473" s="20" t="s">
        <v>129</v>
      </c>
      <c r="E1473" s="21"/>
      <c r="F1473" s="22">
        <f>'[1]Базовые концовки'!F340</f>
        <v>3816.22</v>
      </c>
      <c r="G1473" s="22"/>
      <c r="H1473" s="22"/>
      <c r="J1473" s="8"/>
      <c r="N1473" s="22"/>
      <c r="R1473" s="25"/>
    </row>
    <row r="1474" spans="2:18" ht="10.5" hidden="1">
      <c r="B1474" s="20" t="s">
        <v>130</v>
      </c>
      <c r="D1474" s="21"/>
      <c r="F1474" s="22">
        <f>'[1]Базовые концовки'!F341</f>
        <v>0</v>
      </c>
      <c r="G1474" s="22"/>
      <c r="H1474" s="22"/>
      <c r="J1474" s="8"/>
      <c r="N1474" s="22"/>
      <c r="R1474" s="25"/>
    </row>
    <row r="1475" spans="2:18" ht="21" hidden="1">
      <c r="B1475" s="20" t="s">
        <v>491</v>
      </c>
      <c r="E1475" s="21"/>
      <c r="F1475" s="22">
        <f>'[1]Базовые концовки'!F342</f>
        <v>1391.79</v>
      </c>
      <c r="G1475" s="22"/>
      <c r="H1475" s="22"/>
      <c r="J1475" s="8"/>
      <c r="N1475" s="22"/>
      <c r="R1475" s="25"/>
    </row>
    <row r="1476" spans="2:18" ht="21" hidden="1">
      <c r="B1476" s="20" t="s">
        <v>492</v>
      </c>
      <c r="E1476" s="21"/>
      <c r="F1476" s="22">
        <f>'[1]Базовые концовки'!F343</f>
        <v>952.27</v>
      </c>
      <c r="G1476" s="22"/>
      <c r="H1476" s="22"/>
      <c r="J1476" s="8"/>
      <c r="N1476" s="22"/>
      <c r="R1476" s="25"/>
    </row>
    <row r="1477" spans="2:18" ht="10.5" hidden="1">
      <c r="B1477" s="20" t="s">
        <v>123</v>
      </c>
      <c r="D1477" s="21"/>
      <c r="F1477" s="22">
        <f>'[1]Базовые концовки'!F344</f>
        <v>0</v>
      </c>
      <c r="G1477" s="22"/>
      <c r="H1477" s="22"/>
      <c r="J1477" s="8"/>
      <c r="N1477" s="22"/>
      <c r="R1477" s="25"/>
    </row>
    <row r="1478" spans="2:18" ht="10.5" hidden="1">
      <c r="B1478" s="20" t="s">
        <v>133</v>
      </c>
      <c r="E1478" s="21"/>
      <c r="F1478" s="22">
        <f>'[1]Базовые концовки'!F345</f>
        <v>12911.52</v>
      </c>
      <c r="G1478" s="22"/>
      <c r="H1478" s="22"/>
      <c r="J1478" s="8"/>
      <c r="N1478" s="22"/>
      <c r="R1478" s="25"/>
    </row>
    <row r="1479" spans="2:18" ht="10.5" hidden="1">
      <c r="B1479" s="20" t="s">
        <v>134</v>
      </c>
      <c r="E1479" s="21"/>
      <c r="F1479" s="22">
        <f>'[1]Базовые концовки'!F346</f>
        <v>2142.94</v>
      </c>
      <c r="G1479" s="22">
        <f>'[1]Базовые концовки'!G346</f>
        <v>0</v>
      </c>
      <c r="H1479" s="22">
        <f>'[1]Базовые концовки'!H346</f>
        <v>0</v>
      </c>
      <c r="J1479" s="8">
        <f>'[1]Базовые концовки'!J346</f>
        <v>0</v>
      </c>
      <c r="N1479" s="22">
        <f>'[1]Базовые концовки'!L346</f>
        <v>2142.94</v>
      </c>
      <c r="R1479" s="25">
        <f>'[1]Базовые концовки'!M346</f>
        <v>0</v>
      </c>
    </row>
    <row r="1480" spans="2:18" ht="10.5" hidden="1">
      <c r="B1480" s="20" t="s">
        <v>126</v>
      </c>
      <c r="D1480" s="21"/>
      <c r="F1480" s="22"/>
      <c r="G1480" s="22"/>
      <c r="H1480" s="22"/>
      <c r="J1480" s="8"/>
      <c r="N1480" s="22"/>
      <c r="R1480" s="25"/>
    </row>
    <row r="1481" spans="2:18" ht="10.5" hidden="1">
      <c r="B1481" s="20" t="s">
        <v>135</v>
      </c>
      <c r="E1481" s="21"/>
      <c r="F1481" s="22">
        <f>'[1]Базовые концовки'!F348</f>
        <v>985.32</v>
      </c>
      <c r="G1481" s="22"/>
      <c r="H1481" s="22"/>
      <c r="J1481" s="8"/>
      <c r="N1481" s="22"/>
      <c r="R1481" s="25"/>
    </row>
    <row r="1482" spans="2:18" ht="10.5" hidden="1">
      <c r="B1482" s="20" t="s">
        <v>130</v>
      </c>
      <c r="D1482" s="21"/>
      <c r="F1482" s="22">
        <f>'[1]Базовые концовки'!F349</f>
        <v>0</v>
      </c>
      <c r="G1482" s="22"/>
      <c r="H1482" s="22"/>
      <c r="J1482" s="8"/>
      <c r="N1482" s="22"/>
      <c r="R1482" s="25"/>
    </row>
    <row r="1483" spans="2:18" ht="10.5" hidden="1">
      <c r="B1483" s="20" t="s">
        <v>140</v>
      </c>
      <c r="D1483" s="21"/>
      <c r="F1483" s="22">
        <f>'[1]Базовые концовки'!F350</f>
        <v>0</v>
      </c>
      <c r="G1483" s="22"/>
      <c r="H1483" s="22"/>
      <c r="J1483" s="8"/>
      <c r="N1483" s="22"/>
      <c r="R1483" s="25"/>
    </row>
    <row r="1484" spans="2:18" ht="10.5" hidden="1">
      <c r="B1484" s="20" t="s">
        <v>141</v>
      </c>
      <c r="D1484" s="21"/>
      <c r="F1484" s="22">
        <f>'[1]Базовые концовки'!F351</f>
        <v>0</v>
      </c>
      <c r="G1484" s="22"/>
      <c r="H1484" s="22"/>
      <c r="J1484" s="8"/>
      <c r="N1484" s="22"/>
      <c r="R1484" s="25"/>
    </row>
    <row r="1485" spans="2:18" ht="21" hidden="1">
      <c r="B1485" s="20" t="s">
        <v>138</v>
      </c>
      <c r="E1485" s="21"/>
      <c r="F1485" s="22">
        <f>'[1]Базовые концовки'!F352</f>
        <v>2142.94</v>
      </c>
      <c r="G1485" s="22"/>
      <c r="H1485" s="22"/>
      <c r="J1485" s="8"/>
      <c r="N1485" s="22"/>
      <c r="R1485" s="25"/>
    </row>
    <row r="1486" spans="2:18" ht="10.5" hidden="1">
      <c r="B1486" s="20" t="s">
        <v>139</v>
      </c>
      <c r="D1486" s="21"/>
      <c r="F1486" s="22">
        <f>'[1]Базовые концовки'!F353</f>
        <v>0</v>
      </c>
      <c r="G1486" s="22">
        <f>'[1]Базовые концовки'!G353</f>
        <v>0</v>
      </c>
      <c r="H1486" s="22">
        <f>'[1]Базовые концовки'!H353</f>
        <v>0</v>
      </c>
      <c r="J1486" s="8">
        <f>'[1]Базовые концовки'!J353</f>
        <v>0</v>
      </c>
      <c r="N1486" s="22">
        <f>'[1]Базовые концовки'!L353</f>
        <v>0</v>
      </c>
      <c r="R1486" s="25">
        <f>'[1]Базовые концовки'!M353</f>
        <v>0</v>
      </c>
    </row>
    <row r="1487" spans="2:18" ht="10.5" hidden="1">
      <c r="B1487" s="20" t="s">
        <v>130</v>
      </c>
      <c r="D1487" s="21"/>
      <c r="F1487" s="22">
        <f>'[1]Базовые концовки'!F354</f>
        <v>0</v>
      </c>
      <c r="G1487" s="22"/>
      <c r="H1487" s="22"/>
      <c r="J1487" s="8"/>
      <c r="N1487" s="22"/>
      <c r="R1487" s="25"/>
    </row>
    <row r="1488" spans="2:18" ht="10.5" hidden="1">
      <c r="B1488" s="20" t="s">
        <v>140</v>
      </c>
      <c r="D1488" s="21"/>
      <c r="F1488" s="22">
        <f>'[1]Базовые концовки'!F355</f>
        <v>0</v>
      </c>
      <c r="G1488" s="22"/>
      <c r="H1488" s="22"/>
      <c r="J1488" s="8"/>
      <c r="N1488" s="22"/>
      <c r="R1488" s="25"/>
    </row>
    <row r="1489" spans="2:18" ht="10.5" hidden="1">
      <c r="B1489" s="20" t="s">
        <v>141</v>
      </c>
      <c r="D1489" s="21"/>
      <c r="F1489" s="22">
        <f>'[1]Базовые концовки'!F356</f>
        <v>0</v>
      </c>
      <c r="G1489" s="22"/>
      <c r="H1489" s="22"/>
      <c r="J1489" s="8"/>
      <c r="N1489" s="22"/>
      <c r="R1489" s="25"/>
    </row>
    <row r="1490" spans="2:18" ht="21" hidden="1">
      <c r="B1490" s="20" t="s">
        <v>142</v>
      </c>
      <c r="D1490" s="21"/>
      <c r="F1490" s="22">
        <f>'[1]Базовые концовки'!F357</f>
        <v>0</v>
      </c>
      <c r="G1490" s="22"/>
      <c r="H1490" s="22"/>
      <c r="J1490" s="8"/>
      <c r="N1490" s="22"/>
      <c r="R1490" s="25"/>
    </row>
    <row r="1491" spans="2:18" ht="10.5" hidden="1">
      <c r="B1491" s="20" t="s">
        <v>143</v>
      </c>
      <c r="D1491" s="21"/>
      <c r="F1491" s="22">
        <f>'[1]Базовые концовки'!F358</f>
        <v>0</v>
      </c>
      <c r="G1491" s="22">
        <f>'[1]Базовые концовки'!G358</f>
        <v>0</v>
      </c>
      <c r="H1491" s="22">
        <f>'[1]Базовые концовки'!H358</f>
        <v>0</v>
      </c>
      <c r="J1491" s="8">
        <f>'[1]Базовые концовки'!J358</f>
        <v>0</v>
      </c>
      <c r="N1491" s="22">
        <f>'[1]Базовые концовки'!L358</f>
        <v>0</v>
      </c>
      <c r="R1491" s="25">
        <f>'[1]Базовые концовки'!M358</f>
        <v>0</v>
      </c>
    </row>
    <row r="1492" spans="2:18" ht="10.5" hidden="1">
      <c r="B1492" s="20" t="s">
        <v>126</v>
      </c>
      <c r="D1492" s="21"/>
      <c r="F1492" s="22"/>
      <c r="G1492" s="22"/>
      <c r="H1492" s="22"/>
      <c r="J1492" s="8"/>
      <c r="N1492" s="22"/>
      <c r="R1492" s="25"/>
    </row>
    <row r="1493" spans="2:18" ht="10.5" hidden="1">
      <c r="B1493" s="20" t="s">
        <v>144</v>
      </c>
      <c r="D1493" s="21"/>
      <c r="F1493" s="22">
        <f>'[1]Базовые концовки'!F360</f>
        <v>0</v>
      </c>
      <c r="G1493" s="22"/>
      <c r="H1493" s="22"/>
      <c r="J1493" s="8"/>
      <c r="N1493" s="22"/>
      <c r="R1493" s="25"/>
    </row>
    <row r="1494" spans="2:18" ht="10.5" hidden="1">
      <c r="B1494" s="20" t="s">
        <v>130</v>
      </c>
      <c r="D1494" s="21"/>
      <c r="F1494" s="22">
        <f>'[1]Базовые концовки'!F361</f>
        <v>0</v>
      </c>
      <c r="G1494" s="22"/>
      <c r="H1494" s="22"/>
      <c r="J1494" s="8"/>
      <c r="N1494" s="22"/>
      <c r="R1494" s="25"/>
    </row>
    <row r="1495" spans="2:18" ht="10.5" hidden="1">
      <c r="B1495" s="20" t="s">
        <v>140</v>
      </c>
      <c r="D1495" s="21"/>
      <c r="F1495" s="22">
        <f>'[1]Базовые концовки'!F362</f>
        <v>0</v>
      </c>
      <c r="G1495" s="22"/>
      <c r="H1495" s="22"/>
      <c r="J1495" s="8"/>
      <c r="N1495" s="22"/>
      <c r="R1495" s="25"/>
    </row>
    <row r="1496" spans="2:18" ht="10.5" hidden="1">
      <c r="B1496" s="20" t="s">
        <v>141</v>
      </c>
      <c r="D1496" s="21"/>
      <c r="F1496" s="22">
        <f>'[1]Базовые концовки'!F363</f>
        <v>0</v>
      </c>
      <c r="G1496" s="22"/>
      <c r="H1496" s="22"/>
      <c r="J1496" s="8"/>
      <c r="N1496" s="22"/>
      <c r="R1496" s="25"/>
    </row>
    <row r="1497" spans="2:18" ht="10.5" hidden="1">
      <c r="B1497" s="20" t="s">
        <v>123</v>
      </c>
      <c r="D1497" s="21"/>
      <c r="F1497" s="22">
        <f>'[1]Базовые концовки'!F364</f>
        <v>0</v>
      </c>
      <c r="G1497" s="22"/>
      <c r="H1497" s="22"/>
      <c r="J1497" s="8"/>
      <c r="N1497" s="22"/>
      <c r="R1497" s="25"/>
    </row>
    <row r="1498" spans="2:18" ht="10.5" hidden="1">
      <c r="B1498" s="20" t="s">
        <v>145</v>
      </c>
      <c r="D1498" s="21"/>
      <c r="F1498" s="22">
        <f>'[1]Базовые концовки'!F365</f>
        <v>0</v>
      </c>
      <c r="G1498" s="22"/>
      <c r="H1498" s="22"/>
      <c r="J1498" s="8"/>
      <c r="N1498" s="22"/>
      <c r="R1498" s="25"/>
    </row>
    <row r="1499" spans="2:18" ht="10.5" hidden="1">
      <c r="B1499" s="20" t="s">
        <v>146</v>
      </c>
      <c r="D1499" s="21"/>
      <c r="F1499" s="22">
        <f>'[1]Базовые концовки'!F366</f>
        <v>0</v>
      </c>
      <c r="G1499" s="22">
        <f>'[1]Базовые концовки'!G366</f>
        <v>0</v>
      </c>
      <c r="H1499" s="22">
        <f>'[1]Базовые концовки'!H366</f>
        <v>0</v>
      </c>
      <c r="J1499" s="8">
        <f>'[1]Базовые концовки'!J366</f>
        <v>0</v>
      </c>
      <c r="N1499" s="22">
        <f>'[1]Базовые концовки'!L366</f>
        <v>0</v>
      </c>
      <c r="R1499" s="25">
        <f>'[1]Базовые концовки'!M366</f>
        <v>0</v>
      </c>
    </row>
    <row r="1500" spans="2:18" ht="10.5" hidden="1">
      <c r="B1500" s="20" t="s">
        <v>130</v>
      </c>
      <c r="D1500" s="21"/>
      <c r="F1500" s="22">
        <f>'[1]Базовые концовки'!F367</f>
        <v>0</v>
      </c>
      <c r="G1500" s="22"/>
      <c r="H1500" s="22"/>
      <c r="J1500" s="8"/>
      <c r="N1500" s="22"/>
      <c r="R1500" s="25"/>
    </row>
    <row r="1501" spans="2:18" ht="10.5" hidden="1">
      <c r="B1501" s="20" t="s">
        <v>140</v>
      </c>
      <c r="D1501" s="21"/>
      <c r="F1501" s="22">
        <f>'[1]Базовые концовки'!F368</f>
        <v>0</v>
      </c>
      <c r="G1501" s="22"/>
      <c r="H1501" s="22"/>
      <c r="J1501" s="8"/>
      <c r="N1501" s="22"/>
      <c r="R1501" s="25"/>
    </row>
    <row r="1502" spans="2:18" ht="10.5" hidden="1">
      <c r="B1502" s="20" t="s">
        <v>141</v>
      </c>
      <c r="D1502" s="21"/>
      <c r="F1502" s="22">
        <f>'[1]Базовые концовки'!F369</f>
        <v>0</v>
      </c>
      <c r="G1502" s="22"/>
      <c r="H1502" s="22"/>
      <c r="J1502" s="8"/>
      <c r="N1502" s="22"/>
      <c r="R1502" s="25"/>
    </row>
    <row r="1503" spans="2:18" ht="10.5" hidden="1">
      <c r="B1503" s="20" t="s">
        <v>147</v>
      </c>
      <c r="D1503" s="21"/>
      <c r="F1503" s="22">
        <f>'[1]Базовые концовки'!F370</f>
        <v>0</v>
      </c>
      <c r="G1503" s="22"/>
      <c r="H1503" s="22"/>
      <c r="J1503" s="8"/>
      <c r="N1503" s="22"/>
      <c r="R1503" s="25"/>
    </row>
    <row r="1504" spans="2:18" ht="10.5" hidden="1">
      <c r="B1504" s="20" t="s">
        <v>148</v>
      </c>
      <c r="D1504" s="21"/>
      <c r="F1504" s="22">
        <f>'[1]Базовые концовки'!F371</f>
        <v>0</v>
      </c>
      <c r="G1504" s="22">
        <f>'[1]Базовые концовки'!G371</f>
        <v>0</v>
      </c>
      <c r="H1504" s="22">
        <f>'[1]Базовые концовки'!H371</f>
        <v>0</v>
      </c>
      <c r="J1504" s="8">
        <f>'[1]Базовые концовки'!J371</f>
        <v>0</v>
      </c>
      <c r="N1504" s="22">
        <f>'[1]Базовые концовки'!L371</f>
        <v>0</v>
      </c>
      <c r="R1504" s="25">
        <f>'[1]Базовые концовки'!M371</f>
        <v>0</v>
      </c>
    </row>
    <row r="1505" spans="2:18" ht="10.5" hidden="1">
      <c r="B1505" s="20" t="s">
        <v>130</v>
      </c>
      <c r="D1505" s="21"/>
      <c r="F1505" s="22">
        <f>'[1]Базовые концовки'!F372</f>
        <v>0</v>
      </c>
      <c r="G1505" s="22"/>
      <c r="H1505" s="22"/>
      <c r="J1505" s="8"/>
      <c r="N1505" s="22"/>
      <c r="R1505" s="25"/>
    </row>
    <row r="1506" spans="2:18" ht="10.5" hidden="1">
      <c r="B1506" s="20" t="s">
        <v>140</v>
      </c>
      <c r="D1506" s="21"/>
      <c r="F1506" s="22">
        <f>'[1]Базовые концовки'!F373</f>
        <v>0</v>
      </c>
      <c r="G1506" s="22"/>
      <c r="H1506" s="22"/>
      <c r="J1506" s="8"/>
      <c r="N1506" s="22"/>
      <c r="R1506" s="25"/>
    </row>
    <row r="1507" spans="2:18" ht="10.5" hidden="1">
      <c r="B1507" s="20" t="s">
        <v>141</v>
      </c>
      <c r="D1507" s="21"/>
      <c r="F1507" s="22">
        <f>'[1]Базовые концовки'!F374</f>
        <v>0</v>
      </c>
      <c r="G1507" s="22"/>
      <c r="H1507" s="22"/>
      <c r="J1507" s="8"/>
      <c r="N1507" s="22"/>
      <c r="R1507" s="25"/>
    </row>
    <row r="1508" spans="2:18" ht="21" hidden="1">
      <c r="B1508" s="20" t="s">
        <v>149</v>
      </c>
      <c r="D1508" s="21"/>
      <c r="F1508" s="22">
        <f>'[1]Базовые концовки'!F375</f>
        <v>0</v>
      </c>
      <c r="G1508" s="22"/>
      <c r="H1508" s="22"/>
      <c r="J1508" s="8"/>
      <c r="N1508" s="22"/>
      <c r="R1508" s="25"/>
    </row>
    <row r="1509" spans="2:18" ht="10.5" hidden="1">
      <c r="B1509" s="20" t="s">
        <v>150</v>
      </c>
      <c r="D1509" s="21"/>
      <c r="F1509" s="22">
        <f>'[1]Базовые концовки'!F376</f>
        <v>0</v>
      </c>
      <c r="G1509" s="22">
        <f>'[1]Базовые концовки'!G376</f>
        <v>0</v>
      </c>
      <c r="H1509" s="22">
        <f>'[1]Базовые концовки'!H376</f>
        <v>0</v>
      </c>
      <c r="J1509" s="8">
        <f>'[1]Базовые концовки'!J376</f>
        <v>0</v>
      </c>
      <c r="N1509" s="22">
        <f>'[1]Базовые концовки'!L376</f>
        <v>0</v>
      </c>
      <c r="R1509" s="25">
        <f>'[1]Базовые концовки'!M376</f>
        <v>0</v>
      </c>
    </row>
    <row r="1510" spans="2:18" ht="10.5" hidden="1">
      <c r="B1510" s="20" t="s">
        <v>126</v>
      </c>
      <c r="D1510" s="21"/>
      <c r="F1510" s="22"/>
      <c r="G1510" s="22"/>
      <c r="H1510" s="22"/>
      <c r="J1510" s="8"/>
      <c r="N1510" s="22"/>
      <c r="R1510" s="25"/>
    </row>
    <row r="1511" spans="2:18" ht="10.5" hidden="1">
      <c r="B1511" s="20" t="s">
        <v>151</v>
      </c>
      <c r="D1511" s="21"/>
      <c r="F1511" s="22">
        <f>'[1]Базовые концовки'!F378</f>
        <v>985.32</v>
      </c>
      <c r="G1511" s="22"/>
      <c r="H1511" s="22"/>
      <c r="J1511" s="8"/>
      <c r="N1511" s="22"/>
      <c r="R1511" s="25"/>
    </row>
    <row r="1512" spans="2:18" ht="10.5" hidden="1">
      <c r="B1512" s="20" t="s">
        <v>130</v>
      </c>
      <c r="D1512" s="21"/>
      <c r="F1512" s="22">
        <f>'[1]Базовые концовки'!F379</f>
        <v>0</v>
      </c>
      <c r="G1512" s="22"/>
      <c r="H1512" s="22"/>
      <c r="J1512" s="8"/>
      <c r="N1512" s="22"/>
      <c r="R1512" s="25"/>
    </row>
    <row r="1513" spans="2:18" ht="10.5" hidden="1">
      <c r="B1513" s="20" t="s">
        <v>152</v>
      </c>
      <c r="D1513" s="21"/>
      <c r="F1513" s="22">
        <f>'[1]Базовые концовки'!F380</f>
        <v>0</v>
      </c>
      <c r="G1513" s="22"/>
      <c r="H1513" s="22"/>
      <c r="J1513" s="8"/>
      <c r="N1513" s="22"/>
      <c r="R1513" s="25"/>
    </row>
    <row r="1514" spans="2:18" ht="10.5" hidden="1">
      <c r="B1514" s="20" t="s">
        <v>141</v>
      </c>
      <c r="D1514" s="21"/>
      <c r="F1514" s="22">
        <f>'[1]Базовые концовки'!F381</f>
        <v>0</v>
      </c>
      <c r="G1514" s="22"/>
      <c r="H1514" s="22"/>
      <c r="J1514" s="8"/>
      <c r="N1514" s="22"/>
      <c r="R1514" s="25"/>
    </row>
    <row r="1515" spans="2:18" ht="10.5" hidden="1">
      <c r="B1515" s="20" t="s">
        <v>153</v>
      </c>
      <c r="D1515" s="21"/>
      <c r="F1515" s="22">
        <f>'[1]Базовые концовки'!F382</f>
        <v>0</v>
      </c>
      <c r="G1515" s="22"/>
      <c r="H1515" s="22"/>
      <c r="J1515" s="8"/>
      <c r="N1515" s="22"/>
      <c r="R1515" s="25"/>
    </row>
    <row r="1516" spans="2:18" ht="10.5" hidden="1">
      <c r="B1516" s="20" t="s">
        <v>154</v>
      </c>
      <c r="D1516" s="21"/>
      <c r="F1516" s="22">
        <f>'[1]Базовые концовки'!F383</f>
        <v>0</v>
      </c>
      <c r="G1516" s="22">
        <f>'[1]Базовые концовки'!G383</f>
        <v>0</v>
      </c>
      <c r="H1516" s="22">
        <f>'[1]Базовые концовки'!H383</f>
        <v>0</v>
      </c>
      <c r="J1516" s="8">
        <f>'[1]Базовые концовки'!J383</f>
        <v>0</v>
      </c>
      <c r="N1516" s="22">
        <f>'[1]Базовые концовки'!L383</f>
        <v>0</v>
      </c>
      <c r="R1516" s="25">
        <f>'[1]Базовые концовки'!M383</f>
        <v>0</v>
      </c>
    </row>
    <row r="1517" spans="2:18" ht="10.5" hidden="1">
      <c r="B1517" s="20" t="s">
        <v>152</v>
      </c>
      <c r="D1517" s="21"/>
      <c r="F1517" s="22">
        <f>'[1]Базовые концовки'!F384</f>
        <v>0</v>
      </c>
      <c r="G1517" s="22"/>
      <c r="H1517" s="22"/>
      <c r="J1517" s="8"/>
      <c r="N1517" s="22"/>
      <c r="R1517" s="25"/>
    </row>
    <row r="1518" spans="2:18" ht="10.5" hidden="1">
      <c r="B1518" s="20" t="s">
        <v>141</v>
      </c>
      <c r="D1518" s="21"/>
      <c r="F1518" s="22">
        <f>'[1]Базовые концовки'!F385</f>
        <v>0</v>
      </c>
      <c r="G1518" s="22"/>
      <c r="H1518" s="22"/>
      <c r="J1518" s="8"/>
      <c r="N1518" s="22"/>
      <c r="R1518" s="25"/>
    </row>
    <row r="1519" spans="2:18" ht="10.5" hidden="1">
      <c r="B1519" s="20" t="s">
        <v>155</v>
      </c>
      <c r="D1519" s="21"/>
      <c r="F1519" s="22">
        <f>'[1]Базовые концовки'!F386</f>
        <v>0</v>
      </c>
      <c r="G1519" s="22"/>
      <c r="H1519" s="22"/>
      <c r="J1519" s="8"/>
      <c r="N1519" s="22"/>
      <c r="R1519" s="25"/>
    </row>
    <row r="1520" spans="2:18" ht="10.5" hidden="1">
      <c r="B1520" s="20" t="s">
        <v>156</v>
      </c>
      <c r="D1520" s="21"/>
      <c r="F1520" s="22">
        <f>'[1]Базовые концовки'!F387</f>
        <v>0</v>
      </c>
      <c r="G1520" s="22">
        <f>'[1]Базовые концовки'!G387</f>
        <v>0</v>
      </c>
      <c r="H1520" s="22">
        <f>'[1]Базовые концовки'!H387</f>
        <v>0</v>
      </c>
      <c r="J1520" s="8">
        <f>'[1]Базовые концовки'!J387</f>
        <v>0</v>
      </c>
      <c r="N1520" s="22">
        <f>'[1]Базовые концовки'!L387</f>
        <v>0</v>
      </c>
      <c r="R1520" s="25">
        <f>'[1]Базовые концовки'!M387</f>
        <v>0</v>
      </c>
    </row>
    <row r="1521" spans="2:18" ht="10.5" hidden="1">
      <c r="B1521" s="20" t="s">
        <v>130</v>
      </c>
      <c r="D1521" s="21"/>
      <c r="F1521" s="22">
        <f>'[1]Базовые концовки'!F388</f>
        <v>0</v>
      </c>
      <c r="G1521" s="22"/>
      <c r="H1521" s="22"/>
      <c r="J1521" s="8"/>
      <c r="N1521" s="22"/>
      <c r="R1521" s="25"/>
    </row>
    <row r="1522" spans="2:18" ht="10.5" hidden="1">
      <c r="B1522" s="20" t="s">
        <v>152</v>
      </c>
      <c r="D1522" s="21"/>
      <c r="F1522" s="22">
        <f>'[1]Базовые концовки'!F389</f>
        <v>0</v>
      </c>
      <c r="G1522" s="22"/>
      <c r="H1522" s="22"/>
      <c r="J1522" s="8"/>
      <c r="N1522" s="22"/>
      <c r="R1522" s="25"/>
    </row>
    <row r="1523" spans="2:18" ht="10.5" hidden="1">
      <c r="B1523" s="20" t="s">
        <v>141</v>
      </c>
      <c r="D1523" s="21"/>
      <c r="F1523" s="22">
        <f>'[1]Базовые концовки'!F390</f>
        <v>0</v>
      </c>
      <c r="G1523" s="22"/>
      <c r="H1523" s="22"/>
      <c r="J1523" s="8"/>
      <c r="N1523" s="22"/>
      <c r="R1523" s="25"/>
    </row>
    <row r="1524" spans="2:18" ht="21" hidden="1">
      <c r="B1524" s="20" t="s">
        <v>157</v>
      </c>
      <c r="D1524" s="21"/>
      <c r="F1524" s="22">
        <f>'[1]Базовые концовки'!F391</f>
        <v>0</v>
      </c>
      <c r="G1524" s="22"/>
      <c r="H1524" s="22"/>
      <c r="J1524" s="8"/>
      <c r="N1524" s="22"/>
      <c r="R1524" s="25"/>
    </row>
    <row r="1525" spans="2:18" ht="21" hidden="1">
      <c r="B1525" s="20" t="s">
        <v>158</v>
      </c>
      <c r="D1525" s="21"/>
      <c r="F1525" s="22">
        <f>'[1]Базовые концовки'!F392</f>
        <v>0</v>
      </c>
      <c r="G1525" s="22">
        <f>'[1]Базовые концовки'!G392</f>
        <v>0</v>
      </c>
      <c r="H1525" s="22">
        <f>'[1]Базовые концовки'!H392</f>
        <v>0</v>
      </c>
      <c r="J1525" s="8">
        <f>'[1]Базовые концовки'!J392</f>
        <v>0</v>
      </c>
      <c r="N1525" s="22">
        <f>'[1]Базовые концовки'!L392</f>
        <v>0</v>
      </c>
      <c r="R1525" s="25">
        <f>'[1]Базовые концовки'!M392</f>
        <v>0</v>
      </c>
    </row>
    <row r="1526" spans="2:18" ht="10.5" hidden="1">
      <c r="B1526" s="20" t="s">
        <v>130</v>
      </c>
      <c r="D1526" s="21"/>
      <c r="F1526" s="22">
        <f>'[1]Базовые концовки'!F393</f>
        <v>0</v>
      </c>
      <c r="G1526" s="22"/>
      <c r="H1526" s="22"/>
      <c r="J1526" s="8"/>
      <c r="N1526" s="22"/>
      <c r="R1526" s="25"/>
    </row>
    <row r="1527" spans="2:18" ht="10.5" hidden="1">
      <c r="B1527" s="20" t="s">
        <v>250</v>
      </c>
      <c r="E1527" s="21"/>
      <c r="F1527" s="22">
        <f>'[1]Базовые концовки'!F394</f>
        <v>15054.46</v>
      </c>
      <c r="G1527" s="22">
        <f>'[1]Базовые концовки'!G394</f>
        <v>0</v>
      </c>
      <c r="H1527" s="22">
        <f>'[1]Базовые концовки'!H394</f>
        <v>0</v>
      </c>
      <c r="J1527" s="8">
        <f>'[1]Базовые концовки'!J394</f>
        <v>0</v>
      </c>
      <c r="N1527" s="22">
        <f>'[1]Базовые концовки'!L394</f>
        <v>0</v>
      </c>
      <c r="R1527" s="25">
        <f>'[1]Базовые концовки'!M394</f>
        <v>0</v>
      </c>
    </row>
    <row r="1528" spans="2:18" ht="21" hidden="1">
      <c r="B1528" s="20" t="s">
        <v>160</v>
      </c>
      <c r="D1528" s="21"/>
      <c r="F1528" s="22">
        <f>'[1]Базовые концовки'!F395</f>
        <v>0</v>
      </c>
      <c r="G1528" s="22"/>
      <c r="H1528" s="22"/>
      <c r="J1528" s="8"/>
      <c r="N1528" s="22"/>
      <c r="R1528" s="25"/>
    </row>
    <row r="1529" spans="2:18" ht="10.5" hidden="1">
      <c r="B1529" s="20" t="s">
        <v>161</v>
      </c>
      <c r="E1529" s="21"/>
      <c r="F1529" s="22">
        <f>'[1]Базовые концовки'!F396</f>
        <v>1391.79</v>
      </c>
      <c r="G1529" s="22"/>
      <c r="H1529" s="22"/>
      <c r="J1529" s="8"/>
      <c r="N1529" s="22"/>
      <c r="R1529" s="25"/>
    </row>
    <row r="1530" spans="2:18" ht="10.5" hidden="1">
      <c r="B1530" s="20" t="s">
        <v>162</v>
      </c>
      <c r="E1530" s="21"/>
      <c r="F1530" s="22">
        <f>'[1]Базовые концовки'!F397</f>
        <v>952.27</v>
      </c>
      <c r="G1530" s="22"/>
      <c r="H1530" s="22"/>
      <c r="J1530" s="8"/>
      <c r="N1530" s="22"/>
      <c r="R1530" s="25"/>
    </row>
    <row r="1531" spans="2:18" ht="10.5" hidden="1">
      <c r="B1531" s="20" t="s">
        <v>163</v>
      </c>
      <c r="D1531" s="21"/>
      <c r="F1531" s="22">
        <f>'[1]Базовые концовки'!F398</f>
        <v>0</v>
      </c>
      <c r="G1531" s="22"/>
      <c r="H1531" s="22"/>
      <c r="J1531" s="8"/>
      <c r="N1531" s="22"/>
      <c r="R1531" s="25">
        <f>'[1]Базовые концовки'!M398</f>
        <v>0</v>
      </c>
    </row>
    <row r="1532" spans="2:18" ht="10.5" hidden="1">
      <c r="B1532" s="20" t="s">
        <v>164</v>
      </c>
      <c r="E1532" s="21"/>
      <c r="F1532" s="22">
        <f>'[1]Базовые концовки'!F399</f>
        <v>1002.42</v>
      </c>
      <c r="G1532" s="22"/>
      <c r="H1532" s="22"/>
      <c r="J1532" s="8"/>
      <c r="N1532" s="22"/>
      <c r="R1532" s="25"/>
    </row>
    <row r="1533" spans="2:18" ht="10.5" hidden="1">
      <c r="B1533" s="20" t="s">
        <v>165</v>
      </c>
      <c r="E1533" s="21"/>
      <c r="F1533" s="22">
        <f>'[1]Базовые концовки'!F400</f>
        <v>462.61</v>
      </c>
      <c r="G1533" s="22"/>
      <c r="H1533" s="22"/>
      <c r="J1533" s="8"/>
      <c r="N1533" s="22"/>
      <c r="R1533" s="25"/>
    </row>
    <row r="1534" spans="2:18" ht="10.5" hidden="1">
      <c r="B1534" s="20" t="s">
        <v>166</v>
      </c>
      <c r="E1534" s="21"/>
      <c r="F1534" s="22">
        <f>'[1]Базовые концовки'!F401</f>
        <v>1465.03</v>
      </c>
      <c r="G1534" s="22"/>
      <c r="H1534" s="22"/>
      <c r="J1534" s="8"/>
      <c r="N1534" s="22"/>
      <c r="R1534" s="25"/>
    </row>
    <row r="1535" spans="2:18" ht="10.5" hidden="1">
      <c r="B1535" s="20" t="s">
        <v>167</v>
      </c>
      <c r="E1535" s="21"/>
      <c r="F1535" s="22">
        <f>'[1]Базовые концовки'!F402</f>
        <v>1754.46</v>
      </c>
      <c r="G1535" s="22"/>
      <c r="H1535" s="22"/>
      <c r="J1535" s="8"/>
      <c r="N1535" s="22"/>
      <c r="R1535" s="25"/>
    </row>
    <row r="1536" spans="2:18" ht="10.5" hidden="1">
      <c r="B1536" s="20" t="s">
        <v>168</v>
      </c>
      <c r="E1536" s="21"/>
      <c r="F1536" s="22">
        <f>'[1]Базовые концовки'!F403</f>
        <v>9953.52</v>
      </c>
      <c r="G1536" s="22"/>
      <c r="H1536" s="22"/>
      <c r="J1536" s="8"/>
      <c r="N1536" s="22"/>
      <c r="R1536" s="25"/>
    </row>
    <row r="1537" spans="2:18" ht="10.5" hidden="1">
      <c r="B1537" s="20" t="s">
        <v>169</v>
      </c>
      <c r="E1537" s="21">
        <v>7.4</v>
      </c>
      <c r="F1537" s="22">
        <f>'[1]Базовые концовки'!F404</f>
        <v>7417.91</v>
      </c>
      <c r="G1537" s="22"/>
      <c r="H1537" s="22"/>
      <c r="J1537" s="8"/>
      <c r="N1537" s="22"/>
      <c r="R1537" s="25"/>
    </row>
    <row r="1538" spans="2:18" ht="10.5" hidden="1">
      <c r="B1538" s="20" t="s">
        <v>170</v>
      </c>
      <c r="E1538" s="21">
        <v>5.4</v>
      </c>
      <c r="F1538" s="22">
        <f>'[1]Базовые концовки'!F405</f>
        <v>2498.09</v>
      </c>
      <c r="G1538" s="22"/>
      <c r="H1538" s="22"/>
      <c r="J1538" s="8"/>
      <c r="N1538" s="22"/>
      <c r="R1538" s="25"/>
    </row>
    <row r="1539" spans="2:18" ht="10.5" hidden="1">
      <c r="B1539" s="20" t="s">
        <v>171</v>
      </c>
      <c r="E1539" s="21"/>
      <c r="F1539" s="22">
        <f>'[1]Базовые концовки'!F406</f>
        <v>9916</v>
      </c>
      <c r="G1539" s="22"/>
      <c r="H1539" s="22"/>
      <c r="J1539" s="8"/>
      <c r="N1539" s="22"/>
      <c r="R1539" s="25"/>
    </row>
    <row r="1540" spans="2:18" ht="10.5" hidden="1">
      <c r="B1540" s="20" t="s">
        <v>172</v>
      </c>
      <c r="E1540" s="21"/>
      <c r="F1540" s="22">
        <f>'[1]Базовые концовки'!F407</f>
        <v>6.77</v>
      </c>
      <c r="G1540" s="22"/>
      <c r="H1540" s="22"/>
      <c r="J1540" s="8"/>
      <c r="N1540" s="22"/>
      <c r="R1540" s="25"/>
    </row>
    <row r="1541" spans="2:18" ht="10.5" hidden="1">
      <c r="B1541" s="20" t="s">
        <v>173</v>
      </c>
      <c r="E1541" s="21">
        <v>4.49</v>
      </c>
      <c r="F1541" s="22">
        <f>'[1]Базовые концовки'!F408</f>
        <v>7877.53</v>
      </c>
      <c r="G1541" s="22"/>
      <c r="H1541" s="22"/>
      <c r="J1541" s="8"/>
      <c r="N1541" s="22"/>
      <c r="R1541" s="25"/>
    </row>
    <row r="1542" spans="2:18" ht="10.5" hidden="1">
      <c r="B1542" s="20" t="s">
        <v>174</v>
      </c>
      <c r="E1542" s="21">
        <v>4.28</v>
      </c>
      <c r="F1542" s="22">
        <f>'[1]Базовые концовки'!F409</f>
        <v>42601.07</v>
      </c>
      <c r="G1542" s="22"/>
      <c r="H1542" s="22"/>
      <c r="J1542" s="8"/>
      <c r="N1542" s="22"/>
      <c r="R1542" s="25"/>
    </row>
    <row r="1543" spans="2:18" ht="10.5" hidden="1">
      <c r="B1543" s="20" t="s">
        <v>175</v>
      </c>
      <c r="E1543" s="21"/>
      <c r="F1543" s="22">
        <f>'[1]Базовые концовки'!F410</f>
        <v>9422.42</v>
      </c>
      <c r="G1543" s="22"/>
      <c r="H1543" s="22"/>
      <c r="J1543" s="8"/>
      <c r="N1543" s="22"/>
      <c r="R1543" s="25"/>
    </row>
    <row r="1544" spans="2:18" ht="10.5" hidden="1">
      <c r="B1544" s="20" t="s">
        <v>176</v>
      </c>
      <c r="E1544" s="21"/>
      <c r="F1544" s="22">
        <f>'[1]Базовые концовки'!F411</f>
        <v>6446.87</v>
      </c>
      <c r="G1544" s="22"/>
      <c r="H1544" s="22"/>
      <c r="J1544" s="8"/>
      <c r="N1544" s="22"/>
      <c r="R1544" s="25"/>
    </row>
    <row r="1545" spans="2:18" ht="10.5" hidden="1">
      <c r="B1545" s="20" t="s">
        <v>177</v>
      </c>
      <c r="E1545" s="21">
        <v>0.85</v>
      </c>
      <c r="F1545" s="22">
        <f>'[1]Базовые концовки'!F412</f>
        <v>8009.06</v>
      </c>
      <c r="G1545" s="22"/>
      <c r="H1545" s="22"/>
      <c r="J1545" s="8"/>
      <c r="N1545" s="22"/>
      <c r="R1545" s="25"/>
    </row>
    <row r="1546" spans="2:18" ht="10.5" hidden="1">
      <c r="B1546" s="20" t="s">
        <v>178</v>
      </c>
      <c r="E1546" s="21">
        <v>0.8</v>
      </c>
      <c r="F1546" s="22">
        <f>'[1]Базовые концовки'!F413</f>
        <v>5157.5</v>
      </c>
      <c r="G1546" s="22"/>
      <c r="H1546" s="22"/>
      <c r="J1546" s="8"/>
      <c r="N1546" s="22"/>
      <c r="R1546" s="25"/>
    </row>
    <row r="1547" spans="2:18" ht="10.5" hidden="1">
      <c r="B1547" s="20" t="s">
        <v>179</v>
      </c>
      <c r="E1547" s="21"/>
      <c r="F1547" s="22">
        <f>'[1]Базовые концовки'!F414</f>
        <v>71063.07</v>
      </c>
      <c r="G1547" s="22"/>
      <c r="H1547" s="22"/>
      <c r="J1547" s="8"/>
      <c r="N1547" s="22"/>
      <c r="R1547" s="25"/>
    </row>
    <row r="1548" spans="2:18" ht="10.5" hidden="1">
      <c r="B1548" s="20" t="s">
        <v>180</v>
      </c>
      <c r="E1548" s="21">
        <v>2.14</v>
      </c>
      <c r="F1548" s="22">
        <f>'[1]Базовые концовки'!F415</f>
        <v>1520.75</v>
      </c>
      <c r="G1548" s="22"/>
      <c r="H1548" s="22"/>
      <c r="J1548" s="8"/>
      <c r="N1548" s="22"/>
      <c r="R1548" s="25"/>
    </row>
    <row r="1549" spans="2:18" ht="10.5" hidden="1">
      <c r="B1549" s="20" t="s">
        <v>181</v>
      </c>
      <c r="E1549" s="21"/>
      <c r="F1549" s="22">
        <f>'[1]Базовые концовки'!F416</f>
        <v>72583.82</v>
      </c>
      <c r="G1549" s="22"/>
      <c r="H1549" s="22"/>
      <c r="J1549" s="8"/>
      <c r="N1549" s="22"/>
      <c r="R1549" s="25"/>
    </row>
    <row r="1550" spans="2:18" ht="10.5" hidden="1">
      <c r="B1550" s="20" t="s">
        <v>182</v>
      </c>
      <c r="E1550" s="21">
        <v>2</v>
      </c>
      <c r="F1550" s="22">
        <f>'[1]Базовые концовки'!F417</f>
        <v>1451.68</v>
      </c>
      <c r="G1550" s="22"/>
      <c r="H1550" s="22"/>
      <c r="J1550" s="8"/>
      <c r="N1550" s="22"/>
      <c r="R1550" s="25"/>
    </row>
    <row r="1551" spans="2:18" ht="10.5" hidden="1">
      <c r="B1551" s="20" t="s">
        <v>183</v>
      </c>
      <c r="E1551" s="21"/>
      <c r="F1551" s="22">
        <f>'[1]Базовые концовки'!F418</f>
        <v>74035.5</v>
      </c>
      <c r="G1551" s="22"/>
      <c r="H1551" s="22"/>
      <c r="J1551" s="8"/>
      <c r="N1551" s="22"/>
      <c r="R1551" s="25"/>
    </row>
    <row r="1552" spans="2:18" ht="10.5" hidden="1">
      <c r="B1552" s="20" t="s">
        <v>184</v>
      </c>
      <c r="E1552" s="21">
        <v>18</v>
      </c>
      <c r="F1552" s="22">
        <f>'[1]Базовые концовки'!F419</f>
        <v>13326.39</v>
      </c>
      <c r="G1552" s="22"/>
      <c r="H1552" s="22"/>
      <c r="J1552" s="8"/>
      <c r="N1552" s="22"/>
      <c r="R1552" s="25"/>
    </row>
    <row r="1553" spans="2:18" ht="10.5" hidden="1">
      <c r="B1553" s="20" t="s">
        <v>185</v>
      </c>
      <c r="E1553" s="21"/>
      <c r="F1553" s="22">
        <f>'[1]Базовые концовки'!F420</f>
        <v>87361.89</v>
      </c>
      <c r="G1553" s="22"/>
      <c r="H1553" s="22"/>
      <c r="J1553" s="8"/>
      <c r="N1553" s="22"/>
      <c r="R1553" s="25"/>
    </row>
    <row r="1554" spans="2:18" ht="10.5" hidden="1">
      <c r="B1554" s="20" t="s">
        <v>165</v>
      </c>
      <c r="E1554" s="21"/>
      <c r="F1554" s="22">
        <f>'[1]Базовые концовки'!F421</f>
        <v>462.61</v>
      </c>
      <c r="G1554" s="22"/>
      <c r="H1554" s="22"/>
      <c r="J1554" s="8"/>
      <c r="N1554" s="22"/>
      <c r="R1554" s="25"/>
    </row>
    <row r="1555" spans="2:18" ht="10.5" hidden="1">
      <c r="B1555" s="20" t="s">
        <v>166</v>
      </c>
      <c r="E1555" s="21"/>
      <c r="F1555" s="22">
        <f>'[1]Базовые концовки'!F422</f>
        <v>1465.03</v>
      </c>
      <c r="G1555" s="22"/>
      <c r="H1555" s="22"/>
      <c r="J1555" s="8"/>
      <c r="N1555" s="22"/>
      <c r="R1555" s="25"/>
    </row>
    <row r="1556" spans="2:18" ht="10.5" hidden="1">
      <c r="B1556" s="20" t="s">
        <v>186</v>
      </c>
      <c r="E1556" s="21"/>
      <c r="F1556" s="22"/>
      <c r="G1556" s="22"/>
      <c r="H1556" s="22"/>
      <c r="J1556" s="8">
        <f>'[1]Базовые концовки'!J423</f>
        <v>107.6768</v>
      </c>
      <c r="N1556" s="22"/>
      <c r="R1556" s="25"/>
    </row>
    <row r="1557" spans="2:18" ht="10.5" hidden="1">
      <c r="B1557" s="20" t="s">
        <v>187</v>
      </c>
      <c r="E1557" s="21"/>
      <c r="F1557" s="22"/>
      <c r="G1557" s="22"/>
      <c r="H1557" s="22"/>
      <c r="J1557" s="8">
        <f>'[1]Базовые концовки'!J424</f>
        <v>36.86118</v>
      </c>
      <c r="N1557" s="22"/>
      <c r="R1557" s="25"/>
    </row>
    <row r="1558" spans="2:18" ht="10.5" hidden="1">
      <c r="B1558" s="20" t="s">
        <v>188</v>
      </c>
      <c r="E1558" s="21"/>
      <c r="F1558" s="22"/>
      <c r="G1558" s="22"/>
      <c r="H1558" s="22"/>
      <c r="J1558" s="8">
        <f>'[1]Базовые концовки'!J425</f>
        <v>144.53798</v>
      </c>
      <c r="N1558" s="22"/>
      <c r="R1558" s="25"/>
    </row>
    <row r="1560" spans="2:18" ht="10.5">
      <c r="B1560" s="20" t="s">
        <v>251</v>
      </c>
      <c r="E1560" s="57"/>
      <c r="F1560" s="58">
        <f>'[1]Базовые концовки'!F427</f>
        <v>83791.19</v>
      </c>
      <c r="G1560" s="58">
        <f>'[1]Базовые концовки'!G427</f>
        <v>13273.73</v>
      </c>
      <c r="H1560" s="23">
        <f>'[1]Базовые концовки'!H427</f>
        <v>9826.16</v>
      </c>
      <c r="I1560" s="59"/>
      <c r="J1560" s="24">
        <f>'[1]Базовые концовки'!J427</f>
        <v>1472.80707</v>
      </c>
      <c r="N1560" s="58">
        <f>'[1]Базовые концовки'!L427</f>
        <v>60691.3</v>
      </c>
      <c r="R1560" s="54">
        <f>'[1]Базовые концовки'!M427</f>
        <v>0</v>
      </c>
    </row>
    <row r="1561" spans="5:18" ht="10.5">
      <c r="E1561" s="57"/>
      <c r="F1561" s="58"/>
      <c r="G1561" s="58"/>
      <c r="H1561" s="22">
        <f>'[1]Базовые концовки'!I427</f>
        <v>1868.19</v>
      </c>
      <c r="I1561" s="59"/>
      <c r="J1561" s="8">
        <f>'[1]Базовые концовки'!K427</f>
        <v>152.0405225</v>
      </c>
      <c r="N1561" s="58"/>
      <c r="R1561" s="54"/>
    </row>
    <row r="1562" spans="2:18" ht="10.5" hidden="1">
      <c r="B1562" s="20" t="s">
        <v>115</v>
      </c>
      <c r="D1562" s="21"/>
      <c r="F1562" s="22">
        <f>'[1]Базовые концовки'!F428</f>
        <v>0</v>
      </c>
      <c r="G1562" s="22">
        <f>'[1]Базовые концовки'!G428</f>
        <v>0</v>
      </c>
      <c r="H1562" s="22">
        <f>'[1]Базовые концовки'!H428</f>
        <v>0</v>
      </c>
      <c r="J1562" s="8">
        <f>'[1]Базовые концовки'!J428</f>
        <v>0</v>
      </c>
      <c r="N1562" s="22">
        <f>'[1]Базовые концовки'!L428</f>
        <v>0</v>
      </c>
      <c r="R1562" s="25">
        <f>'[1]Базовые концовки'!M428</f>
        <v>0</v>
      </c>
    </row>
    <row r="1563" spans="2:18" ht="10.5" hidden="1">
      <c r="B1563" s="20" t="s">
        <v>116</v>
      </c>
      <c r="D1563" s="21"/>
      <c r="F1563" s="22">
        <f>'[1]Базовые концовки'!F429</f>
        <v>0</v>
      </c>
      <c r="G1563" s="22"/>
      <c r="H1563" s="22"/>
      <c r="J1563" s="8"/>
      <c r="N1563" s="22"/>
      <c r="R1563" s="25"/>
    </row>
    <row r="1564" spans="2:18" ht="10.5" hidden="1">
      <c r="B1564" s="20" t="s">
        <v>117</v>
      </c>
      <c r="D1564" s="21"/>
      <c r="F1564" s="22">
        <f>'[1]Базовые концовки'!F430</f>
        <v>0</v>
      </c>
      <c r="G1564" s="22"/>
      <c r="H1564" s="22"/>
      <c r="J1564" s="8"/>
      <c r="N1564" s="22"/>
      <c r="R1564" s="25"/>
    </row>
    <row r="1565" spans="2:18" ht="10.5" hidden="1">
      <c r="B1565" s="20" t="s">
        <v>118</v>
      </c>
      <c r="D1565" s="21"/>
      <c r="F1565" s="22">
        <f>'[1]Базовые концовки'!F431</f>
        <v>0</v>
      </c>
      <c r="G1565" s="22"/>
      <c r="H1565" s="22"/>
      <c r="J1565" s="8"/>
      <c r="N1565" s="22"/>
      <c r="R1565" s="25"/>
    </row>
    <row r="1566" spans="2:18" ht="10.5" hidden="1">
      <c r="B1566" s="20" t="s">
        <v>119</v>
      </c>
      <c r="D1566" s="21"/>
      <c r="F1566" s="22">
        <f>'[1]Базовые концовки'!F432</f>
        <v>0</v>
      </c>
      <c r="G1566" s="22"/>
      <c r="H1566" s="22"/>
      <c r="J1566" s="8"/>
      <c r="N1566" s="22"/>
      <c r="R1566" s="25"/>
    </row>
    <row r="1567" spans="2:18" ht="10.5" hidden="1">
      <c r="B1567" s="20" t="s">
        <v>120</v>
      </c>
      <c r="D1567" s="21"/>
      <c r="F1567" s="22">
        <f>'[1]Базовые концовки'!F433</f>
        <v>0</v>
      </c>
      <c r="G1567" s="22"/>
      <c r="H1567" s="22"/>
      <c r="J1567" s="8"/>
      <c r="N1567" s="22"/>
      <c r="R1567" s="25"/>
    </row>
    <row r="1568" spans="2:18" ht="10.5" hidden="1">
      <c r="B1568" s="20" t="s">
        <v>121</v>
      </c>
      <c r="D1568" s="21"/>
      <c r="F1568" s="22">
        <f>'[1]Базовые концовки'!F434</f>
        <v>0</v>
      </c>
      <c r="G1568" s="22"/>
      <c r="H1568" s="22"/>
      <c r="J1568" s="8"/>
      <c r="N1568" s="22"/>
      <c r="R1568" s="25"/>
    </row>
    <row r="1569" spans="2:18" ht="10.5" hidden="1">
      <c r="B1569" s="20" t="s">
        <v>122</v>
      </c>
      <c r="D1569" s="21"/>
      <c r="F1569" s="22">
        <f>'[1]Базовые концовки'!F435</f>
        <v>0</v>
      </c>
      <c r="G1569" s="22"/>
      <c r="H1569" s="22"/>
      <c r="J1569" s="8"/>
      <c r="N1569" s="22"/>
      <c r="R1569" s="25"/>
    </row>
    <row r="1570" spans="2:18" ht="10.5" hidden="1">
      <c r="B1570" s="20" t="s">
        <v>123</v>
      </c>
      <c r="D1570" s="21"/>
      <c r="F1570" s="22">
        <f>'[1]Базовые концовки'!F436</f>
        <v>0</v>
      </c>
      <c r="G1570" s="22"/>
      <c r="H1570" s="22"/>
      <c r="J1570" s="8"/>
      <c r="N1570" s="22"/>
      <c r="R1570" s="25"/>
    </row>
    <row r="1571" spans="2:18" ht="10.5" hidden="1">
      <c r="B1571" s="20" t="s">
        <v>124</v>
      </c>
      <c r="D1571" s="21"/>
      <c r="F1571" s="22">
        <f>'[1]Базовые концовки'!F437</f>
        <v>0</v>
      </c>
      <c r="G1571" s="22"/>
      <c r="H1571" s="22"/>
      <c r="J1571" s="8"/>
      <c r="N1571" s="22"/>
      <c r="R1571" s="25"/>
    </row>
    <row r="1572" spans="2:18" ht="10.5">
      <c r="B1572" s="20" t="s">
        <v>125</v>
      </c>
      <c r="E1572" s="57"/>
      <c r="F1572" s="58">
        <f>'[1]Базовые концовки'!F438</f>
        <v>62340.4</v>
      </c>
      <c r="G1572" s="58">
        <f>'[1]Базовые концовки'!G438</f>
        <v>7809.42</v>
      </c>
      <c r="H1572" s="23">
        <f>'[1]Базовые концовки'!H438</f>
        <v>9822.89</v>
      </c>
      <c r="I1572" s="59"/>
      <c r="J1572" s="24">
        <f>'[1]Базовые концовки'!J438</f>
        <v>1003.759675</v>
      </c>
      <c r="N1572" s="58">
        <f>'[1]Базовые концовки'!L438</f>
        <v>44708.09</v>
      </c>
      <c r="R1572" s="54">
        <f>'[1]Базовые концовки'!M438</f>
        <v>0</v>
      </c>
    </row>
    <row r="1573" spans="5:18" ht="10.5">
      <c r="E1573" s="57"/>
      <c r="F1573" s="58"/>
      <c r="G1573" s="58"/>
      <c r="H1573" s="22">
        <f>'[1]Базовые концовки'!I438</f>
        <v>1867.12</v>
      </c>
      <c r="I1573" s="59"/>
      <c r="J1573" s="8">
        <f>'[1]Базовые концовки'!K438</f>
        <v>151.9531225</v>
      </c>
      <c r="N1573" s="58"/>
      <c r="R1573" s="54"/>
    </row>
    <row r="1574" spans="2:18" ht="10.5" hidden="1">
      <c r="B1574" s="20" t="s">
        <v>126</v>
      </c>
      <c r="D1574" s="21"/>
      <c r="F1574" s="22"/>
      <c r="G1574" s="22"/>
      <c r="H1574" s="22"/>
      <c r="J1574" s="8"/>
      <c r="N1574" s="22"/>
      <c r="R1574" s="25"/>
    </row>
    <row r="1575" spans="2:18" ht="10.5" hidden="1">
      <c r="B1575" s="20" t="s">
        <v>127</v>
      </c>
      <c r="D1575" s="21"/>
      <c r="F1575" s="22"/>
      <c r="G1575" s="22">
        <f>'[1]Базовые концовки'!G440</f>
        <v>0</v>
      </c>
      <c r="H1575" s="22"/>
      <c r="J1575" s="8"/>
      <c r="N1575" s="22"/>
      <c r="R1575" s="25"/>
    </row>
    <row r="1576" spans="2:18" ht="10.5" hidden="1">
      <c r="B1576" s="20" t="s">
        <v>128</v>
      </c>
      <c r="D1576" s="21"/>
      <c r="F1576" s="22">
        <f>'[1]Базовые концовки'!F441</f>
        <v>0</v>
      </c>
      <c r="G1576" s="22"/>
      <c r="H1576" s="22"/>
      <c r="J1576" s="8"/>
      <c r="N1576" s="22"/>
      <c r="R1576" s="25"/>
    </row>
    <row r="1577" spans="2:18" ht="10.5">
      <c r="B1577" s="20" t="s">
        <v>129</v>
      </c>
      <c r="E1577" s="21"/>
      <c r="F1577" s="22">
        <f>'[1]Базовые концовки'!F442</f>
        <v>29786.05</v>
      </c>
      <c r="G1577" s="22"/>
      <c r="H1577" s="22"/>
      <c r="J1577" s="8"/>
      <c r="N1577" s="22"/>
      <c r="R1577" s="25"/>
    </row>
    <row r="1578" spans="2:18" ht="10.5" hidden="1">
      <c r="B1578" s="20" t="s">
        <v>130</v>
      </c>
      <c r="D1578" s="21"/>
      <c r="F1578" s="22">
        <f>'[1]Базовые концовки'!F443</f>
        <v>0</v>
      </c>
      <c r="G1578" s="22"/>
      <c r="H1578" s="22"/>
      <c r="J1578" s="8"/>
      <c r="N1578" s="22"/>
      <c r="R1578" s="25"/>
    </row>
    <row r="1579" spans="2:18" ht="31.5">
      <c r="B1579" s="20" t="s">
        <v>493</v>
      </c>
      <c r="E1579" s="21"/>
      <c r="F1579" s="22">
        <f>'[1]Базовые концовки'!F444</f>
        <v>9192.72</v>
      </c>
      <c r="G1579" s="22"/>
      <c r="H1579" s="22"/>
      <c r="J1579" s="8"/>
      <c r="N1579" s="22"/>
      <c r="R1579" s="25"/>
    </row>
    <row r="1580" spans="2:18" ht="31.5">
      <c r="B1580" s="20" t="s">
        <v>494</v>
      </c>
      <c r="E1580" s="21"/>
      <c r="F1580" s="22">
        <f>'[1]Базовые концовки'!F445</f>
        <v>6289.75</v>
      </c>
      <c r="G1580" s="22"/>
      <c r="H1580" s="22"/>
      <c r="J1580" s="8"/>
      <c r="N1580" s="22"/>
      <c r="R1580" s="25"/>
    </row>
    <row r="1581" spans="2:18" ht="10.5" hidden="1">
      <c r="B1581" s="20" t="s">
        <v>123</v>
      </c>
      <c r="D1581" s="21"/>
      <c r="F1581" s="22">
        <f>'[1]Базовые концовки'!F446</f>
        <v>0</v>
      </c>
      <c r="G1581" s="22"/>
      <c r="H1581" s="22"/>
      <c r="J1581" s="8"/>
      <c r="N1581" s="22"/>
      <c r="R1581" s="25"/>
    </row>
    <row r="1582" spans="2:18" ht="10.5">
      <c r="B1582" s="20" t="s">
        <v>133</v>
      </c>
      <c r="E1582" s="21"/>
      <c r="F1582" s="22">
        <f>'[1]Базовые концовки'!F447</f>
        <v>77822.87</v>
      </c>
      <c r="G1582" s="22"/>
      <c r="H1582" s="22"/>
      <c r="J1582" s="8"/>
      <c r="N1582" s="22"/>
      <c r="R1582" s="25"/>
    </row>
    <row r="1583" spans="2:18" ht="10.5">
      <c r="B1583" s="20" t="s">
        <v>134</v>
      </c>
      <c r="E1583" s="57"/>
      <c r="F1583" s="58">
        <f>'[1]Базовые концовки'!F448</f>
        <v>16571.18</v>
      </c>
      <c r="G1583" s="58">
        <f>'[1]Базовые концовки'!G448</f>
        <v>584.7</v>
      </c>
      <c r="H1583" s="23">
        <f>'[1]Базовые концовки'!H448</f>
        <v>3.27</v>
      </c>
      <c r="I1583" s="59"/>
      <c r="J1583" s="24">
        <f>'[1]Базовые концовки'!J448</f>
        <v>77.173395</v>
      </c>
      <c r="N1583" s="58">
        <f>'[1]Базовые концовки'!L448</f>
        <v>15983.21</v>
      </c>
      <c r="R1583" s="54">
        <f>'[1]Базовые концовки'!M448</f>
        <v>0</v>
      </c>
    </row>
    <row r="1584" spans="5:18" ht="10.5">
      <c r="E1584" s="57"/>
      <c r="F1584" s="58"/>
      <c r="G1584" s="58"/>
      <c r="H1584" s="22">
        <f>'[1]Базовые концовки'!I448</f>
        <v>1.07</v>
      </c>
      <c r="I1584" s="59"/>
      <c r="J1584" s="8">
        <f>'[1]Базовые концовки'!K448</f>
        <v>0.0874</v>
      </c>
      <c r="N1584" s="58"/>
      <c r="R1584" s="54"/>
    </row>
    <row r="1585" spans="2:18" ht="10.5" hidden="1">
      <c r="B1585" s="20" t="s">
        <v>126</v>
      </c>
      <c r="D1585" s="21"/>
      <c r="F1585" s="22"/>
      <c r="G1585" s="22"/>
      <c r="H1585" s="22"/>
      <c r="J1585" s="8"/>
      <c r="N1585" s="22"/>
      <c r="R1585" s="25"/>
    </row>
    <row r="1586" spans="2:18" ht="10.5">
      <c r="B1586" s="20" t="s">
        <v>135</v>
      </c>
      <c r="E1586" s="21"/>
      <c r="F1586" s="22">
        <f>'[1]Базовые концовки'!F450</f>
        <v>2925.36</v>
      </c>
      <c r="G1586" s="22"/>
      <c r="H1586" s="22"/>
      <c r="J1586" s="8"/>
      <c r="N1586" s="22"/>
      <c r="R1586" s="25"/>
    </row>
    <row r="1587" spans="2:18" ht="10.5" hidden="1">
      <c r="B1587" s="20" t="s">
        <v>130</v>
      </c>
      <c r="D1587" s="21"/>
      <c r="F1587" s="22">
        <f>'[1]Базовые концовки'!F451</f>
        <v>0</v>
      </c>
      <c r="G1587" s="22"/>
      <c r="H1587" s="22"/>
      <c r="J1587" s="8"/>
      <c r="N1587" s="22"/>
      <c r="R1587" s="25"/>
    </row>
    <row r="1588" spans="2:18" ht="21">
      <c r="B1588" s="20" t="s">
        <v>252</v>
      </c>
      <c r="E1588" s="21"/>
      <c r="F1588" s="22">
        <f>'[1]Базовые концовки'!F452</f>
        <v>495.47</v>
      </c>
      <c r="G1588" s="22"/>
      <c r="H1588" s="22"/>
      <c r="J1588" s="8"/>
      <c r="N1588" s="22"/>
      <c r="R1588" s="25"/>
    </row>
    <row r="1589" spans="2:18" ht="21">
      <c r="B1589" s="20" t="s">
        <v>253</v>
      </c>
      <c r="E1589" s="21"/>
      <c r="F1589" s="22">
        <f>'[1]Базовые концовки'!F453</f>
        <v>375.74</v>
      </c>
      <c r="G1589" s="22"/>
      <c r="H1589" s="22"/>
      <c r="J1589" s="8"/>
      <c r="N1589" s="22"/>
      <c r="R1589" s="25"/>
    </row>
    <row r="1590" spans="2:18" ht="21">
      <c r="B1590" s="20" t="s">
        <v>138</v>
      </c>
      <c r="E1590" s="21"/>
      <c r="F1590" s="22">
        <f>'[1]Базовые концовки'!F454</f>
        <v>17442.39</v>
      </c>
      <c r="G1590" s="22"/>
      <c r="H1590" s="22"/>
      <c r="J1590" s="8"/>
      <c r="N1590" s="22"/>
      <c r="R1590" s="25"/>
    </row>
    <row r="1591" spans="2:18" ht="10.5" hidden="1">
      <c r="B1591" s="20" t="s">
        <v>139</v>
      </c>
      <c r="D1591" s="21"/>
      <c r="F1591" s="22">
        <f>'[1]Базовые концовки'!F455</f>
        <v>0</v>
      </c>
      <c r="G1591" s="22">
        <f>'[1]Базовые концовки'!G455</f>
        <v>0</v>
      </c>
      <c r="H1591" s="22">
        <f>'[1]Базовые концовки'!H455</f>
        <v>0</v>
      </c>
      <c r="J1591" s="8">
        <f>'[1]Базовые концовки'!J455</f>
        <v>0</v>
      </c>
      <c r="N1591" s="22">
        <f>'[1]Базовые концовки'!L455</f>
        <v>0</v>
      </c>
      <c r="R1591" s="25">
        <f>'[1]Базовые концовки'!M455</f>
        <v>0</v>
      </c>
    </row>
    <row r="1592" spans="2:18" ht="10.5" hidden="1">
      <c r="B1592" s="20" t="s">
        <v>130</v>
      </c>
      <c r="D1592" s="21"/>
      <c r="F1592" s="22">
        <f>'[1]Базовые концовки'!F456</f>
        <v>0</v>
      </c>
      <c r="G1592" s="22"/>
      <c r="H1592" s="22"/>
      <c r="J1592" s="8"/>
      <c r="N1592" s="22"/>
      <c r="R1592" s="25"/>
    </row>
    <row r="1593" spans="2:18" ht="10.5" hidden="1">
      <c r="B1593" s="20" t="s">
        <v>140</v>
      </c>
      <c r="D1593" s="21"/>
      <c r="F1593" s="22">
        <f>'[1]Базовые концовки'!F457</f>
        <v>0</v>
      </c>
      <c r="G1593" s="22"/>
      <c r="H1593" s="22"/>
      <c r="J1593" s="8"/>
      <c r="N1593" s="22"/>
      <c r="R1593" s="25"/>
    </row>
    <row r="1594" spans="2:18" ht="10.5" hidden="1">
      <c r="B1594" s="20" t="s">
        <v>141</v>
      </c>
      <c r="D1594" s="21"/>
      <c r="F1594" s="22">
        <f>'[1]Базовые концовки'!F458</f>
        <v>0</v>
      </c>
      <c r="G1594" s="22"/>
      <c r="H1594" s="22"/>
      <c r="J1594" s="8"/>
      <c r="N1594" s="22"/>
      <c r="R1594" s="25"/>
    </row>
    <row r="1595" spans="2:18" ht="21" hidden="1">
      <c r="B1595" s="20" t="s">
        <v>142</v>
      </c>
      <c r="D1595" s="21"/>
      <c r="F1595" s="22">
        <f>'[1]Базовые концовки'!F459</f>
        <v>0</v>
      </c>
      <c r="G1595" s="22"/>
      <c r="H1595" s="22"/>
      <c r="J1595" s="8"/>
      <c r="N1595" s="22"/>
      <c r="R1595" s="25"/>
    </row>
    <row r="1596" spans="2:18" ht="10.5" hidden="1">
      <c r="B1596" s="20" t="s">
        <v>143</v>
      </c>
      <c r="D1596" s="21"/>
      <c r="F1596" s="22">
        <f>'[1]Базовые концовки'!F460</f>
        <v>0</v>
      </c>
      <c r="G1596" s="22">
        <f>'[1]Базовые концовки'!G460</f>
        <v>0</v>
      </c>
      <c r="H1596" s="22">
        <f>'[1]Базовые концовки'!H460</f>
        <v>0</v>
      </c>
      <c r="J1596" s="8">
        <f>'[1]Базовые концовки'!J460</f>
        <v>0</v>
      </c>
      <c r="N1596" s="22">
        <f>'[1]Базовые концовки'!L460</f>
        <v>0</v>
      </c>
      <c r="R1596" s="25">
        <f>'[1]Базовые концовки'!M460</f>
        <v>0</v>
      </c>
    </row>
    <row r="1597" spans="2:18" ht="10.5" hidden="1">
      <c r="B1597" s="20" t="s">
        <v>126</v>
      </c>
      <c r="D1597" s="21"/>
      <c r="F1597" s="22"/>
      <c r="G1597" s="22"/>
      <c r="H1597" s="22"/>
      <c r="J1597" s="8"/>
      <c r="N1597" s="22"/>
      <c r="R1597" s="25"/>
    </row>
    <row r="1598" spans="2:18" ht="10.5" hidden="1">
      <c r="B1598" s="20" t="s">
        <v>144</v>
      </c>
      <c r="D1598" s="21"/>
      <c r="F1598" s="22">
        <f>'[1]Базовые концовки'!F462</f>
        <v>0</v>
      </c>
      <c r="G1598" s="22"/>
      <c r="H1598" s="22"/>
      <c r="J1598" s="8"/>
      <c r="N1598" s="22"/>
      <c r="R1598" s="25"/>
    </row>
    <row r="1599" spans="2:18" ht="10.5" hidden="1">
      <c r="B1599" s="20" t="s">
        <v>130</v>
      </c>
      <c r="D1599" s="21"/>
      <c r="F1599" s="22">
        <f>'[1]Базовые концовки'!F463</f>
        <v>0</v>
      </c>
      <c r="G1599" s="22"/>
      <c r="H1599" s="22"/>
      <c r="J1599" s="8"/>
      <c r="N1599" s="22"/>
      <c r="R1599" s="25"/>
    </row>
    <row r="1600" spans="2:18" ht="10.5" hidden="1">
      <c r="B1600" s="20" t="s">
        <v>140</v>
      </c>
      <c r="D1600" s="21"/>
      <c r="F1600" s="22">
        <f>'[1]Базовые концовки'!F464</f>
        <v>0</v>
      </c>
      <c r="G1600" s="22"/>
      <c r="H1600" s="22"/>
      <c r="J1600" s="8"/>
      <c r="N1600" s="22"/>
      <c r="R1600" s="25"/>
    </row>
    <row r="1601" spans="2:18" ht="10.5" hidden="1">
      <c r="B1601" s="20" t="s">
        <v>141</v>
      </c>
      <c r="D1601" s="21"/>
      <c r="F1601" s="22">
        <f>'[1]Базовые концовки'!F465</f>
        <v>0</v>
      </c>
      <c r="G1601" s="22"/>
      <c r="H1601" s="22"/>
      <c r="J1601" s="8"/>
      <c r="N1601" s="22"/>
      <c r="R1601" s="25"/>
    </row>
    <row r="1602" spans="2:18" ht="10.5" hidden="1">
      <c r="B1602" s="20" t="s">
        <v>123</v>
      </c>
      <c r="D1602" s="21"/>
      <c r="F1602" s="22">
        <f>'[1]Базовые концовки'!F466</f>
        <v>0</v>
      </c>
      <c r="G1602" s="22"/>
      <c r="H1602" s="22"/>
      <c r="J1602" s="8"/>
      <c r="N1602" s="22"/>
      <c r="R1602" s="25"/>
    </row>
    <row r="1603" spans="2:18" ht="10.5" hidden="1">
      <c r="B1603" s="20" t="s">
        <v>145</v>
      </c>
      <c r="D1603" s="21"/>
      <c r="F1603" s="22">
        <f>'[1]Базовые концовки'!F467</f>
        <v>0</v>
      </c>
      <c r="G1603" s="22"/>
      <c r="H1603" s="22"/>
      <c r="J1603" s="8"/>
      <c r="N1603" s="22"/>
      <c r="R1603" s="25"/>
    </row>
    <row r="1604" spans="2:18" ht="10.5" hidden="1">
      <c r="B1604" s="20" t="s">
        <v>146</v>
      </c>
      <c r="D1604" s="21"/>
      <c r="F1604" s="22">
        <f>'[1]Базовые концовки'!F468</f>
        <v>0</v>
      </c>
      <c r="G1604" s="22">
        <f>'[1]Базовые концовки'!G468</f>
        <v>0</v>
      </c>
      <c r="H1604" s="22">
        <f>'[1]Базовые концовки'!H468</f>
        <v>0</v>
      </c>
      <c r="J1604" s="8">
        <f>'[1]Базовые концовки'!J468</f>
        <v>0</v>
      </c>
      <c r="N1604" s="22">
        <f>'[1]Базовые концовки'!L468</f>
        <v>0</v>
      </c>
      <c r="R1604" s="25">
        <f>'[1]Базовые концовки'!M468</f>
        <v>0</v>
      </c>
    </row>
    <row r="1605" spans="2:18" ht="10.5" hidden="1">
      <c r="B1605" s="20" t="s">
        <v>130</v>
      </c>
      <c r="D1605" s="21"/>
      <c r="F1605" s="22">
        <f>'[1]Базовые концовки'!F469</f>
        <v>0</v>
      </c>
      <c r="G1605" s="22"/>
      <c r="H1605" s="22"/>
      <c r="J1605" s="8"/>
      <c r="N1605" s="22"/>
      <c r="R1605" s="25"/>
    </row>
    <row r="1606" spans="2:18" ht="10.5" hidden="1">
      <c r="B1606" s="20" t="s">
        <v>140</v>
      </c>
      <c r="D1606" s="21"/>
      <c r="F1606" s="22">
        <f>'[1]Базовые концовки'!F470</f>
        <v>0</v>
      </c>
      <c r="G1606" s="22"/>
      <c r="H1606" s="22"/>
      <c r="J1606" s="8"/>
      <c r="N1606" s="22"/>
      <c r="R1606" s="25"/>
    </row>
    <row r="1607" spans="2:18" ht="10.5" hidden="1">
      <c r="B1607" s="20" t="s">
        <v>141</v>
      </c>
      <c r="D1607" s="21"/>
      <c r="F1607" s="22">
        <f>'[1]Базовые концовки'!F471</f>
        <v>0</v>
      </c>
      <c r="G1607" s="22"/>
      <c r="H1607" s="22"/>
      <c r="J1607" s="8"/>
      <c r="N1607" s="22"/>
      <c r="R1607" s="25"/>
    </row>
    <row r="1608" spans="2:18" ht="10.5" hidden="1">
      <c r="B1608" s="20" t="s">
        <v>147</v>
      </c>
      <c r="D1608" s="21"/>
      <c r="F1608" s="22">
        <f>'[1]Базовые концовки'!F472</f>
        <v>0</v>
      </c>
      <c r="G1608" s="22"/>
      <c r="H1608" s="22"/>
      <c r="J1608" s="8"/>
      <c r="N1608" s="22"/>
      <c r="R1608" s="25"/>
    </row>
    <row r="1609" spans="2:18" ht="10.5" hidden="1">
      <c r="B1609" s="20" t="s">
        <v>148</v>
      </c>
      <c r="D1609" s="21"/>
      <c r="F1609" s="22">
        <f>'[1]Базовые концовки'!F473</f>
        <v>0</v>
      </c>
      <c r="G1609" s="22">
        <f>'[1]Базовые концовки'!G473</f>
        <v>0</v>
      </c>
      <c r="H1609" s="22">
        <f>'[1]Базовые концовки'!H473</f>
        <v>0</v>
      </c>
      <c r="J1609" s="8">
        <f>'[1]Базовые концовки'!J473</f>
        <v>0</v>
      </c>
      <c r="N1609" s="22">
        <f>'[1]Базовые концовки'!L473</f>
        <v>0</v>
      </c>
      <c r="R1609" s="25">
        <f>'[1]Базовые концовки'!M473</f>
        <v>0</v>
      </c>
    </row>
    <row r="1610" spans="2:18" ht="10.5" hidden="1">
      <c r="B1610" s="20" t="s">
        <v>130</v>
      </c>
      <c r="D1610" s="21"/>
      <c r="F1610" s="22">
        <f>'[1]Базовые концовки'!F474</f>
        <v>0</v>
      </c>
      <c r="G1610" s="22"/>
      <c r="H1610" s="22"/>
      <c r="J1610" s="8"/>
      <c r="N1610" s="22"/>
      <c r="R1610" s="25"/>
    </row>
    <row r="1611" spans="2:18" ht="10.5" hidden="1">
      <c r="B1611" s="20" t="s">
        <v>140</v>
      </c>
      <c r="D1611" s="21"/>
      <c r="F1611" s="22">
        <f>'[1]Базовые концовки'!F475</f>
        <v>0</v>
      </c>
      <c r="G1611" s="22"/>
      <c r="H1611" s="22"/>
      <c r="J1611" s="8"/>
      <c r="N1611" s="22"/>
      <c r="R1611" s="25"/>
    </row>
    <row r="1612" spans="2:18" ht="10.5" hidden="1">
      <c r="B1612" s="20" t="s">
        <v>141</v>
      </c>
      <c r="D1612" s="21"/>
      <c r="F1612" s="22">
        <f>'[1]Базовые концовки'!F476</f>
        <v>0</v>
      </c>
      <c r="G1612" s="22"/>
      <c r="H1612" s="22"/>
      <c r="J1612" s="8"/>
      <c r="N1612" s="22"/>
      <c r="R1612" s="25"/>
    </row>
    <row r="1613" spans="2:18" ht="21" hidden="1">
      <c r="B1613" s="20" t="s">
        <v>149</v>
      </c>
      <c r="D1613" s="21"/>
      <c r="F1613" s="22">
        <f>'[1]Базовые концовки'!F477</f>
        <v>0</v>
      </c>
      <c r="G1613" s="22"/>
      <c r="H1613" s="22"/>
      <c r="J1613" s="8"/>
      <c r="N1613" s="22"/>
      <c r="R1613" s="25"/>
    </row>
    <row r="1614" spans="2:18" ht="10.5" hidden="1">
      <c r="B1614" s="20" t="s">
        <v>150</v>
      </c>
      <c r="D1614" s="21"/>
      <c r="F1614" s="22">
        <f>'[1]Базовые концовки'!F478</f>
        <v>0</v>
      </c>
      <c r="G1614" s="22">
        <f>'[1]Базовые концовки'!G478</f>
        <v>0</v>
      </c>
      <c r="H1614" s="22">
        <f>'[1]Базовые концовки'!H478</f>
        <v>0</v>
      </c>
      <c r="J1614" s="8">
        <f>'[1]Базовые концовки'!J478</f>
        <v>0</v>
      </c>
      <c r="N1614" s="22">
        <f>'[1]Базовые концовки'!L478</f>
        <v>0</v>
      </c>
      <c r="R1614" s="25">
        <f>'[1]Базовые концовки'!M478</f>
        <v>0</v>
      </c>
    </row>
    <row r="1615" spans="2:18" ht="10.5" hidden="1">
      <c r="B1615" s="20" t="s">
        <v>126</v>
      </c>
      <c r="D1615" s="21"/>
      <c r="F1615" s="22"/>
      <c r="G1615" s="22"/>
      <c r="H1615" s="22"/>
      <c r="J1615" s="8"/>
      <c r="N1615" s="22"/>
      <c r="R1615" s="25"/>
    </row>
    <row r="1616" spans="2:18" ht="10.5" hidden="1">
      <c r="B1616" s="20" t="s">
        <v>151</v>
      </c>
      <c r="D1616" s="21"/>
      <c r="F1616" s="22">
        <f>'[1]Базовые концовки'!F480</f>
        <v>2925.36</v>
      </c>
      <c r="G1616" s="22"/>
      <c r="H1616" s="22"/>
      <c r="J1616" s="8"/>
      <c r="N1616" s="22"/>
      <c r="R1616" s="25"/>
    </row>
    <row r="1617" spans="2:18" ht="10.5" hidden="1">
      <c r="B1617" s="20" t="s">
        <v>130</v>
      </c>
      <c r="D1617" s="21"/>
      <c r="F1617" s="22">
        <f>'[1]Базовые концовки'!F481</f>
        <v>0</v>
      </c>
      <c r="G1617" s="22"/>
      <c r="H1617" s="22"/>
      <c r="J1617" s="8"/>
      <c r="N1617" s="22"/>
      <c r="R1617" s="25"/>
    </row>
    <row r="1618" spans="2:18" ht="10.5" hidden="1">
      <c r="B1618" s="20" t="s">
        <v>152</v>
      </c>
      <c r="D1618" s="21"/>
      <c r="F1618" s="22">
        <f>'[1]Базовые концовки'!F482</f>
        <v>0</v>
      </c>
      <c r="G1618" s="22"/>
      <c r="H1618" s="22"/>
      <c r="J1618" s="8"/>
      <c r="N1618" s="22"/>
      <c r="R1618" s="25"/>
    </row>
    <row r="1619" spans="2:18" ht="10.5" hidden="1">
      <c r="B1619" s="20" t="s">
        <v>141</v>
      </c>
      <c r="D1619" s="21"/>
      <c r="F1619" s="22">
        <f>'[1]Базовые концовки'!F483</f>
        <v>0</v>
      </c>
      <c r="G1619" s="22"/>
      <c r="H1619" s="22"/>
      <c r="J1619" s="8"/>
      <c r="N1619" s="22"/>
      <c r="R1619" s="25"/>
    </row>
    <row r="1620" spans="2:18" ht="10.5" hidden="1">
      <c r="B1620" s="20" t="s">
        <v>153</v>
      </c>
      <c r="D1620" s="21"/>
      <c r="F1620" s="22">
        <f>'[1]Базовые концовки'!F484</f>
        <v>0</v>
      </c>
      <c r="G1620" s="22"/>
      <c r="H1620" s="22"/>
      <c r="J1620" s="8"/>
      <c r="N1620" s="22"/>
      <c r="R1620" s="25"/>
    </row>
    <row r="1621" spans="2:18" ht="10.5">
      <c r="B1621" s="20" t="s">
        <v>154</v>
      </c>
      <c r="E1621" s="21"/>
      <c r="F1621" s="22">
        <f>'[1]Базовые концовки'!F485</f>
        <v>4879.61</v>
      </c>
      <c r="G1621" s="22">
        <f>'[1]Базовые концовки'!G485</f>
        <v>4879.61</v>
      </c>
      <c r="H1621" s="22">
        <f>'[1]Базовые концовки'!H485</f>
        <v>0</v>
      </c>
      <c r="J1621" s="8">
        <f>'[1]Базовые концовки'!J485</f>
        <v>391.874</v>
      </c>
      <c r="N1621" s="22">
        <f>'[1]Базовые концовки'!L485</f>
        <v>0</v>
      </c>
      <c r="R1621" s="25">
        <f>'[1]Базовые концовки'!M485</f>
        <v>0</v>
      </c>
    </row>
    <row r="1622" spans="2:18" ht="21">
      <c r="B1622" s="20" t="s">
        <v>232</v>
      </c>
      <c r="E1622" s="21"/>
      <c r="F1622" s="22">
        <f>'[1]Базовые концовки'!F486</f>
        <v>3171.75</v>
      </c>
      <c r="G1622" s="22"/>
      <c r="H1622" s="22"/>
      <c r="J1622" s="8"/>
      <c r="N1622" s="22"/>
      <c r="R1622" s="25"/>
    </row>
    <row r="1623" spans="2:18" ht="10.5">
      <c r="B1623" s="20" t="s">
        <v>233</v>
      </c>
      <c r="E1623" s="21"/>
      <c r="F1623" s="22">
        <f>'[1]Базовые концовки'!F487</f>
        <v>1951.84</v>
      </c>
      <c r="G1623" s="22"/>
      <c r="H1623" s="22"/>
      <c r="J1623" s="8"/>
      <c r="N1623" s="22"/>
      <c r="R1623" s="25"/>
    </row>
    <row r="1624" spans="2:18" ht="10.5">
      <c r="B1624" s="20" t="s">
        <v>155</v>
      </c>
      <c r="E1624" s="21"/>
      <c r="F1624" s="22">
        <f>'[1]Базовые концовки'!F488</f>
        <v>10003.2</v>
      </c>
      <c r="G1624" s="22"/>
      <c r="H1624" s="22"/>
      <c r="J1624" s="8"/>
      <c r="N1624" s="22"/>
      <c r="R1624" s="25"/>
    </row>
    <row r="1625" spans="2:18" ht="10.5" hidden="1">
      <c r="B1625" s="20" t="s">
        <v>156</v>
      </c>
      <c r="D1625" s="21"/>
      <c r="F1625" s="22">
        <f>'[1]Базовые концовки'!F489</f>
        <v>0</v>
      </c>
      <c r="G1625" s="22">
        <f>'[1]Базовые концовки'!G489</f>
        <v>0</v>
      </c>
      <c r="H1625" s="22">
        <f>'[1]Базовые концовки'!H489</f>
        <v>0</v>
      </c>
      <c r="J1625" s="8">
        <f>'[1]Базовые концовки'!J489</f>
        <v>0</v>
      </c>
      <c r="N1625" s="22">
        <f>'[1]Базовые концовки'!L489</f>
        <v>0</v>
      </c>
      <c r="R1625" s="25">
        <f>'[1]Базовые концовки'!M489</f>
        <v>0</v>
      </c>
    </row>
    <row r="1626" spans="2:18" ht="10.5" hidden="1">
      <c r="B1626" s="20" t="s">
        <v>130</v>
      </c>
      <c r="D1626" s="21"/>
      <c r="F1626" s="22">
        <f>'[1]Базовые концовки'!F490</f>
        <v>0</v>
      </c>
      <c r="G1626" s="22"/>
      <c r="H1626" s="22"/>
      <c r="J1626" s="8"/>
      <c r="N1626" s="22"/>
      <c r="R1626" s="25"/>
    </row>
    <row r="1627" spans="2:18" ht="10.5" hidden="1">
      <c r="B1627" s="20" t="s">
        <v>152</v>
      </c>
      <c r="D1627" s="21"/>
      <c r="F1627" s="22">
        <f>'[1]Базовые концовки'!F491</f>
        <v>0</v>
      </c>
      <c r="G1627" s="22"/>
      <c r="H1627" s="22"/>
      <c r="J1627" s="8"/>
      <c r="N1627" s="22"/>
      <c r="R1627" s="25"/>
    </row>
    <row r="1628" spans="2:18" ht="10.5" hidden="1">
      <c r="B1628" s="20" t="s">
        <v>141</v>
      </c>
      <c r="D1628" s="21"/>
      <c r="F1628" s="22">
        <f>'[1]Базовые концовки'!F492</f>
        <v>0</v>
      </c>
      <c r="G1628" s="22"/>
      <c r="H1628" s="22"/>
      <c r="J1628" s="8"/>
      <c r="N1628" s="22"/>
      <c r="R1628" s="25"/>
    </row>
    <row r="1629" spans="2:18" ht="21" hidden="1">
      <c r="B1629" s="20" t="s">
        <v>157</v>
      </c>
      <c r="D1629" s="21"/>
      <c r="F1629" s="22">
        <f>'[1]Базовые концовки'!F493</f>
        <v>0</v>
      </c>
      <c r="G1629" s="22"/>
      <c r="H1629" s="22"/>
      <c r="J1629" s="8"/>
      <c r="N1629" s="22"/>
      <c r="R1629" s="25"/>
    </row>
    <row r="1630" spans="2:18" ht="21" hidden="1">
      <c r="B1630" s="20" t="s">
        <v>158</v>
      </c>
      <c r="D1630" s="21"/>
      <c r="F1630" s="22">
        <f>'[1]Базовые концовки'!F494</f>
        <v>0</v>
      </c>
      <c r="G1630" s="22">
        <f>'[1]Базовые концовки'!G494</f>
        <v>0</v>
      </c>
      <c r="H1630" s="22">
        <f>'[1]Базовые концовки'!H494</f>
        <v>0</v>
      </c>
      <c r="J1630" s="8">
        <f>'[1]Базовые концовки'!J494</f>
        <v>0</v>
      </c>
      <c r="N1630" s="22">
        <f>'[1]Базовые концовки'!L494</f>
        <v>0</v>
      </c>
      <c r="R1630" s="25">
        <f>'[1]Базовые концовки'!M494</f>
        <v>0</v>
      </c>
    </row>
    <row r="1631" spans="2:18" ht="10.5" hidden="1">
      <c r="B1631" s="20" t="s">
        <v>130</v>
      </c>
      <c r="D1631" s="21"/>
      <c r="F1631" s="22">
        <f>'[1]Базовые концовки'!F495</f>
        <v>0</v>
      </c>
      <c r="G1631" s="22"/>
      <c r="H1631" s="22"/>
      <c r="J1631" s="8"/>
      <c r="N1631" s="22"/>
      <c r="R1631" s="25"/>
    </row>
    <row r="1632" spans="2:18" ht="10.5">
      <c r="B1632" s="20" t="s">
        <v>254</v>
      </c>
      <c r="E1632" s="21"/>
      <c r="F1632" s="22">
        <f>'[1]Базовые концовки'!F496</f>
        <v>105268.46</v>
      </c>
      <c r="G1632" s="22">
        <f>'[1]Базовые концовки'!G496</f>
        <v>0</v>
      </c>
      <c r="H1632" s="22">
        <f>'[1]Базовые концовки'!H496</f>
        <v>0</v>
      </c>
      <c r="J1632" s="8">
        <f>'[1]Базовые концовки'!J496</f>
        <v>0</v>
      </c>
      <c r="N1632" s="22">
        <f>'[1]Базовые концовки'!L496</f>
        <v>0</v>
      </c>
      <c r="R1632" s="25">
        <f>'[1]Базовые концовки'!M496</f>
        <v>0</v>
      </c>
    </row>
    <row r="1633" spans="2:18" ht="21" hidden="1">
      <c r="B1633" s="20" t="s">
        <v>160</v>
      </c>
      <c r="D1633" s="21"/>
      <c r="F1633" s="22">
        <f>'[1]Базовые концовки'!F497</f>
        <v>0</v>
      </c>
      <c r="G1633" s="22"/>
      <c r="H1633" s="22"/>
      <c r="J1633" s="8"/>
      <c r="N1633" s="22"/>
      <c r="R1633" s="25"/>
    </row>
    <row r="1634" spans="2:18" ht="10.5">
      <c r="B1634" s="20" t="s">
        <v>161</v>
      </c>
      <c r="E1634" s="21"/>
      <c r="F1634" s="22">
        <f>'[1]Базовые концовки'!F498</f>
        <v>12859.94</v>
      </c>
      <c r="G1634" s="22"/>
      <c r="H1634" s="22"/>
      <c r="J1634" s="8"/>
      <c r="N1634" s="22"/>
      <c r="R1634" s="25"/>
    </row>
    <row r="1635" spans="2:18" ht="10.5">
      <c r="B1635" s="20" t="s">
        <v>162</v>
      </c>
      <c r="E1635" s="21"/>
      <c r="F1635" s="22">
        <f>'[1]Базовые концовки'!F499</f>
        <v>8617.33</v>
      </c>
      <c r="G1635" s="22"/>
      <c r="H1635" s="22"/>
      <c r="J1635" s="8"/>
      <c r="N1635" s="22"/>
      <c r="R1635" s="25"/>
    </row>
    <row r="1636" spans="2:18" ht="10.5" hidden="1">
      <c r="B1636" s="20" t="s">
        <v>163</v>
      </c>
      <c r="D1636" s="21"/>
      <c r="F1636" s="22">
        <f>'[1]Базовые концовки'!F500</f>
        <v>0</v>
      </c>
      <c r="G1636" s="22"/>
      <c r="H1636" s="22"/>
      <c r="J1636" s="8"/>
      <c r="N1636" s="22"/>
      <c r="R1636" s="25">
        <f>'[1]Базовые концовки'!M500</f>
        <v>0</v>
      </c>
    </row>
    <row r="1637" spans="2:18" ht="10.5">
      <c r="B1637" s="20" t="s">
        <v>164</v>
      </c>
      <c r="E1637" s="21"/>
      <c r="F1637" s="22">
        <f>'[1]Базовые концовки'!F501</f>
        <v>13273.73</v>
      </c>
      <c r="G1637" s="22"/>
      <c r="H1637" s="22"/>
      <c r="J1637" s="8"/>
      <c r="N1637" s="22"/>
      <c r="R1637" s="25"/>
    </row>
    <row r="1638" spans="2:18" ht="10.5">
      <c r="B1638" s="20" t="s">
        <v>165</v>
      </c>
      <c r="E1638" s="21"/>
      <c r="F1638" s="22">
        <f>'[1]Базовые концовки'!F502</f>
        <v>1868.19</v>
      </c>
      <c r="G1638" s="22"/>
      <c r="H1638" s="22"/>
      <c r="J1638" s="8"/>
      <c r="N1638" s="22"/>
      <c r="R1638" s="25"/>
    </row>
    <row r="1639" spans="2:18" ht="10.5">
      <c r="B1639" s="20" t="s">
        <v>166</v>
      </c>
      <c r="E1639" s="21"/>
      <c r="F1639" s="22">
        <f>'[1]Базовые концовки'!F503</f>
        <v>15141.92</v>
      </c>
      <c r="G1639" s="22"/>
      <c r="H1639" s="22"/>
      <c r="J1639" s="8"/>
      <c r="N1639" s="22"/>
      <c r="R1639" s="25"/>
    </row>
    <row r="1640" spans="2:18" ht="10.5">
      <c r="B1640" s="20" t="s">
        <v>167</v>
      </c>
      <c r="E1640" s="21"/>
      <c r="F1640" s="22">
        <f>'[1]Базовые концовки'!F504</f>
        <v>9826.16</v>
      </c>
      <c r="G1640" s="22"/>
      <c r="H1640" s="22"/>
      <c r="J1640" s="8"/>
      <c r="N1640" s="22"/>
      <c r="R1640" s="25"/>
    </row>
    <row r="1641" spans="2:18" ht="10.5">
      <c r="B1641" s="20" t="s">
        <v>168</v>
      </c>
      <c r="E1641" s="21"/>
      <c r="F1641" s="22">
        <f>'[1]Базовые концовки'!F505</f>
        <v>60691.3</v>
      </c>
      <c r="G1641" s="22"/>
      <c r="H1641" s="22"/>
      <c r="J1641" s="8"/>
      <c r="N1641" s="22"/>
      <c r="R1641" s="25"/>
    </row>
    <row r="1642" spans="2:18" ht="10.5">
      <c r="B1642" s="20" t="s">
        <v>169</v>
      </c>
      <c r="E1642" s="21">
        <v>7.4</v>
      </c>
      <c r="F1642" s="22">
        <f>'[1]Базовые концовки'!F506</f>
        <v>98225.6</v>
      </c>
      <c r="G1642" s="22"/>
      <c r="H1642" s="22"/>
      <c r="J1642" s="8"/>
      <c r="N1642" s="22"/>
      <c r="R1642" s="25"/>
    </row>
    <row r="1643" spans="2:18" ht="10.5">
      <c r="B1643" s="20" t="s">
        <v>170</v>
      </c>
      <c r="E1643" s="21">
        <v>5.4</v>
      </c>
      <c r="F1643" s="22">
        <f>'[1]Базовые концовки'!F507</f>
        <v>10088.23</v>
      </c>
      <c r="G1643" s="22"/>
      <c r="H1643" s="22"/>
      <c r="J1643" s="8"/>
      <c r="N1643" s="22"/>
      <c r="R1643" s="25"/>
    </row>
    <row r="1644" spans="2:18" ht="10.5">
      <c r="B1644" s="20" t="s">
        <v>171</v>
      </c>
      <c r="E1644" s="21"/>
      <c r="F1644" s="22">
        <f>'[1]Базовые концовки'!F508</f>
        <v>108313.83</v>
      </c>
      <c r="G1644" s="22"/>
      <c r="H1644" s="22"/>
      <c r="J1644" s="8"/>
      <c r="N1644" s="22"/>
      <c r="R1644" s="25"/>
    </row>
    <row r="1645" spans="2:18" ht="10.5">
      <c r="B1645" s="20" t="s">
        <v>172</v>
      </c>
      <c r="E1645" s="21"/>
      <c r="F1645" s="22">
        <f>'[1]Базовые концовки'!F509</f>
        <v>7.15</v>
      </c>
      <c r="G1645" s="22"/>
      <c r="H1645" s="22"/>
      <c r="J1645" s="8"/>
      <c r="N1645" s="22"/>
      <c r="R1645" s="25"/>
    </row>
    <row r="1646" spans="2:18" ht="10.5">
      <c r="B1646" s="20" t="s">
        <v>173</v>
      </c>
      <c r="E1646" s="21">
        <v>4.49</v>
      </c>
      <c r="F1646" s="22">
        <f>'[1]Базовые концовки'!F510</f>
        <v>44119.46</v>
      </c>
      <c r="G1646" s="22"/>
      <c r="H1646" s="22"/>
      <c r="J1646" s="8"/>
      <c r="N1646" s="22"/>
      <c r="R1646" s="25"/>
    </row>
    <row r="1647" spans="2:18" ht="10.5">
      <c r="B1647" s="20" t="s">
        <v>174</v>
      </c>
      <c r="E1647" s="21">
        <v>4.28</v>
      </c>
      <c r="F1647" s="22">
        <f>'[1]Базовые концовки'!F511</f>
        <v>259758.76</v>
      </c>
      <c r="G1647" s="22"/>
      <c r="H1647" s="22"/>
      <c r="J1647" s="8"/>
      <c r="N1647" s="22"/>
      <c r="R1647" s="25"/>
    </row>
    <row r="1648" spans="2:18" ht="10.5">
      <c r="B1648" s="20" t="s">
        <v>175</v>
      </c>
      <c r="E1648" s="21"/>
      <c r="F1648" s="22">
        <f>'[1]Базовые концовки'!F512</f>
        <v>91948.57</v>
      </c>
      <c r="G1648" s="22"/>
      <c r="H1648" s="22"/>
      <c r="J1648" s="8"/>
      <c r="N1648" s="22"/>
      <c r="R1648" s="25"/>
    </row>
    <row r="1649" spans="2:18" ht="10.5">
      <c r="B1649" s="20" t="s">
        <v>176</v>
      </c>
      <c r="E1649" s="21"/>
      <c r="F1649" s="22">
        <f>'[1]Базовые концовки'!F513</f>
        <v>61613.91</v>
      </c>
      <c r="G1649" s="22"/>
      <c r="H1649" s="22"/>
      <c r="J1649" s="8"/>
      <c r="N1649" s="22"/>
      <c r="R1649" s="25"/>
    </row>
    <row r="1650" spans="2:18" ht="10.5">
      <c r="B1650" s="20" t="s">
        <v>177</v>
      </c>
      <c r="E1650" s="21">
        <v>0.85</v>
      </c>
      <c r="F1650" s="22">
        <f>'[1]Базовые концовки'!F514</f>
        <v>78156.28</v>
      </c>
      <c r="G1650" s="22"/>
      <c r="H1650" s="22"/>
      <c r="J1650" s="8"/>
      <c r="N1650" s="22"/>
      <c r="R1650" s="25"/>
    </row>
    <row r="1651" spans="2:18" ht="10.5">
      <c r="B1651" s="20" t="s">
        <v>178</v>
      </c>
      <c r="E1651" s="21">
        <v>0.8</v>
      </c>
      <c r="F1651" s="22">
        <f>'[1]Базовые концовки'!F515</f>
        <v>49291.13</v>
      </c>
      <c r="G1651" s="22"/>
      <c r="H1651" s="22"/>
      <c r="J1651" s="8"/>
      <c r="N1651" s="22"/>
      <c r="R1651" s="25"/>
    </row>
    <row r="1652" spans="2:18" ht="10.5">
      <c r="B1652" s="20" t="s">
        <v>179</v>
      </c>
      <c r="E1652" s="21"/>
      <c r="F1652" s="22">
        <f>'[1]Базовые концовки'!F516</f>
        <v>529551.23</v>
      </c>
      <c r="G1652" s="22"/>
      <c r="H1652" s="22"/>
      <c r="J1652" s="8"/>
      <c r="N1652" s="22"/>
      <c r="R1652" s="25"/>
    </row>
    <row r="1653" spans="2:18" ht="10.5">
      <c r="B1653" s="20" t="s">
        <v>180</v>
      </c>
      <c r="E1653" s="21">
        <v>2.14</v>
      </c>
      <c r="F1653" s="22">
        <f>'[1]Базовые концовки'!F517</f>
        <v>11332.4</v>
      </c>
      <c r="G1653" s="22"/>
      <c r="H1653" s="22"/>
      <c r="J1653" s="8"/>
      <c r="N1653" s="22"/>
      <c r="R1653" s="25"/>
    </row>
    <row r="1654" spans="2:18" ht="10.5">
      <c r="B1654" s="20" t="s">
        <v>181</v>
      </c>
      <c r="E1654" s="21"/>
      <c r="F1654" s="22">
        <f>'[1]Базовые концовки'!F518</f>
        <v>540883.63</v>
      </c>
      <c r="G1654" s="22"/>
      <c r="H1654" s="22"/>
      <c r="J1654" s="8"/>
      <c r="N1654" s="22"/>
      <c r="R1654" s="25"/>
    </row>
    <row r="1655" spans="2:18" ht="10.5">
      <c r="B1655" s="20" t="s">
        <v>182</v>
      </c>
      <c r="E1655" s="21">
        <v>2</v>
      </c>
      <c r="F1655" s="22">
        <f>'[1]Базовые концовки'!F519</f>
        <v>10817.67</v>
      </c>
      <c r="G1655" s="22"/>
      <c r="H1655" s="22"/>
      <c r="J1655" s="8"/>
      <c r="N1655" s="22"/>
      <c r="R1655" s="25"/>
    </row>
    <row r="1656" spans="2:18" ht="10.5">
      <c r="B1656" s="20" t="s">
        <v>183</v>
      </c>
      <c r="E1656" s="21"/>
      <c r="F1656" s="22">
        <f>'[1]Базовые концовки'!F520</f>
        <v>551701.3</v>
      </c>
      <c r="G1656" s="22"/>
      <c r="H1656" s="22"/>
      <c r="J1656" s="8"/>
      <c r="N1656" s="22"/>
      <c r="R1656" s="25"/>
    </row>
    <row r="1657" spans="2:18" ht="10.5">
      <c r="B1657" s="9" t="s">
        <v>474</v>
      </c>
      <c r="E1657" s="21"/>
      <c r="F1657" s="49">
        <v>8704.1</v>
      </c>
      <c r="G1657" s="22"/>
      <c r="H1657" s="22"/>
      <c r="J1657" s="8"/>
      <c r="N1657" s="22"/>
      <c r="R1657" s="25"/>
    </row>
    <row r="1658" spans="2:18" ht="10.5">
      <c r="B1658" s="9" t="s">
        <v>183</v>
      </c>
      <c r="E1658" s="21"/>
      <c r="F1658" s="50">
        <f>F1656+F1657</f>
        <v>560405.4</v>
      </c>
      <c r="G1658" s="22"/>
      <c r="H1658" s="22"/>
      <c r="J1658" s="8"/>
      <c r="N1658" s="22"/>
      <c r="R1658" s="25"/>
    </row>
    <row r="1659" spans="2:18" ht="10.5">
      <c r="B1659" s="20" t="s">
        <v>184</v>
      </c>
      <c r="E1659" s="21">
        <v>18</v>
      </c>
      <c r="F1659" s="50">
        <f>F1658*0.18</f>
        <v>100872.972</v>
      </c>
      <c r="G1659" s="22"/>
      <c r="H1659" s="22"/>
      <c r="J1659" s="8"/>
      <c r="N1659" s="22"/>
      <c r="R1659" s="25"/>
    </row>
    <row r="1660" spans="2:18" ht="10.5">
      <c r="B1660" s="20" t="s">
        <v>185</v>
      </c>
      <c r="E1660" s="21"/>
      <c r="F1660" s="50">
        <f>F1658+F1659</f>
        <v>661278.372</v>
      </c>
      <c r="G1660" s="22"/>
      <c r="H1660" s="22"/>
      <c r="J1660" s="8"/>
      <c r="N1660" s="22"/>
      <c r="R1660" s="25"/>
    </row>
    <row r="1661" spans="2:18" ht="10.5" hidden="1">
      <c r="B1661" s="20" t="s">
        <v>165</v>
      </c>
      <c r="E1661" s="21"/>
      <c r="F1661" s="50">
        <f>'[1]Базовые концовки'!F523</f>
        <v>1868.19</v>
      </c>
      <c r="G1661" s="22"/>
      <c r="H1661" s="22"/>
      <c r="J1661" s="8"/>
      <c r="N1661" s="22"/>
      <c r="R1661" s="25"/>
    </row>
    <row r="1662" spans="2:18" ht="10.5" hidden="1">
      <c r="B1662" s="20" t="s">
        <v>166</v>
      </c>
      <c r="E1662" s="21"/>
      <c r="F1662" s="50">
        <f>'[1]Базовые концовки'!F524</f>
        <v>15141.92</v>
      </c>
      <c r="G1662" s="22"/>
      <c r="H1662" s="22"/>
      <c r="J1662" s="8"/>
      <c r="N1662" s="22"/>
      <c r="R1662" s="25"/>
    </row>
    <row r="1663" spans="2:18" ht="10.5" hidden="1">
      <c r="B1663" s="20" t="s">
        <v>186</v>
      </c>
      <c r="E1663" s="21"/>
      <c r="F1663" s="50"/>
      <c r="G1663" s="22"/>
      <c r="H1663" s="22"/>
      <c r="J1663" s="8">
        <f>'[1]Базовые концовки'!J525</f>
        <v>1472.80707</v>
      </c>
      <c r="N1663" s="22"/>
      <c r="R1663" s="25"/>
    </row>
    <row r="1664" spans="2:18" ht="10.5" hidden="1">
      <c r="B1664" s="20" t="s">
        <v>187</v>
      </c>
      <c r="E1664" s="21"/>
      <c r="F1664" s="50"/>
      <c r="G1664" s="22"/>
      <c r="H1664" s="22"/>
      <c r="J1664" s="8">
        <f>'[1]Базовые концовки'!J526</f>
        <v>152.0405225</v>
      </c>
      <c r="N1664" s="22"/>
      <c r="R1664" s="25"/>
    </row>
    <row r="1665" spans="2:18" ht="10.5" hidden="1">
      <c r="B1665" s="20" t="s">
        <v>188</v>
      </c>
      <c r="E1665" s="21"/>
      <c r="F1665" s="50"/>
      <c r="G1665" s="22"/>
      <c r="H1665" s="22"/>
      <c r="J1665" s="8">
        <f>'[1]Базовые концовки'!J527</f>
        <v>1624.8475925</v>
      </c>
      <c r="N1665" s="22"/>
      <c r="R1665" s="25"/>
    </row>
    <row r="1666" ht="10.5">
      <c r="F1666" s="48"/>
    </row>
    <row r="1667" spans="2:10" ht="10.5">
      <c r="B1667" s="7" t="s">
        <v>255</v>
      </c>
      <c r="C1667" s="52" t="s">
        <v>256</v>
      </c>
      <c r="D1667" s="52"/>
      <c r="E1667" s="52"/>
      <c r="F1667" s="52"/>
      <c r="G1667" s="52"/>
      <c r="H1667" s="52"/>
      <c r="I1667" s="52"/>
      <c r="J1667" s="52"/>
    </row>
    <row r="1668" spans="3:12" ht="10.5">
      <c r="C1668" s="53" t="s">
        <v>257</v>
      </c>
      <c r="D1668" s="53"/>
      <c r="E1668" s="53"/>
      <c r="F1668" s="53"/>
      <c r="G1668" s="53"/>
      <c r="H1668" s="53"/>
      <c r="I1668" s="53"/>
      <c r="J1668" s="53"/>
      <c r="K1668" s="53"/>
      <c r="L1668" s="53"/>
    </row>
    <row r="1670" spans="2:10" ht="10.5">
      <c r="B1670" s="7" t="s">
        <v>258</v>
      </c>
      <c r="C1670" s="52"/>
      <c r="D1670" s="52"/>
      <c r="E1670" s="52"/>
      <c r="F1670" s="52"/>
      <c r="G1670" s="52"/>
      <c r="H1670" s="52"/>
      <c r="I1670" s="52"/>
      <c r="J1670" s="52"/>
    </row>
    <row r="1671" spans="3:12" ht="10.5">
      <c r="C1671" s="53" t="s">
        <v>257</v>
      </c>
      <c r="D1671" s="53"/>
      <c r="E1671" s="53"/>
      <c r="F1671" s="53"/>
      <c r="G1671" s="53"/>
      <c r="H1671" s="53"/>
      <c r="I1671" s="53"/>
      <c r="J1671" s="53"/>
      <c r="K1671" s="53"/>
      <c r="L1671" s="53"/>
    </row>
    <row r="1672" ht="10.5">
      <c r="A1672" s="26"/>
    </row>
  </sheetData>
  <mergeCells count="484">
    <mergeCell ref="A11:J11"/>
    <mergeCell ref="A12:J12"/>
    <mergeCell ref="A13:J13"/>
    <mergeCell ref="H3:J3"/>
    <mergeCell ref="A4:C4"/>
    <mergeCell ref="G4:J4"/>
    <mergeCell ref="G5:J5"/>
    <mergeCell ref="B3:C3"/>
    <mergeCell ref="A5:C5"/>
    <mergeCell ref="A6:C6"/>
    <mergeCell ref="A7:C7"/>
    <mergeCell ref="G6:J6"/>
    <mergeCell ref="G7:J7"/>
    <mergeCell ref="A8:C8"/>
    <mergeCell ref="G8:J8"/>
    <mergeCell ref="A19:J19"/>
    <mergeCell ref="A21:A23"/>
    <mergeCell ref="B21:B23"/>
    <mergeCell ref="C21:C23"/>
    <mergeCell ref="D21:E21"/>
    <mergeCell ref="F22:F23"/>
    <mergeCell ref="G22:G23"/>
    <mergeCell ref="F21:H21"/>
    <mergeCell ref="I21:J21"/>
    <mergeCell ref="I22:J22"/>
    <mergeCell ref="B27:J28"/>
    <mergeCell ref="A29:A30"/>
    <mergeCell ref="B29:B30"/>
    <mergeCell ref="C29:C30"/>
    <mergeCell ref="G29:G30"/>
    <mergeCell ref="A47:A48"/>
    <mergeCell ref="B47:B48"/>
    <mergeCell ref="C47:C48"/>
    <mergeCell ref="G47:G48"/>
    <mergeCell ref="F47:F48"/>
    <mergeCell ref="N29:N30"/>
    <mergeCell ref="F29:F30"/>
    <mergeCell ref="N47:N48"/>
    <mergeCell ref="N65:N66"/>
    <mergeCell ref="F65:F66"/>
    <mergeCell ref="N83:N84"/>
    <mergeCell ref="F83:F84"/>
    <mergeCell ref="A65:A66"/>
    <mergeCell ref="B65:B66"/>
    <mergeCell ref="A83:A84"/>
    <mergeCell ref="B83:B84"/>
    <mergeCell ref="C83:C84"/>
    <mergeCell ref="G83:G84"/>
    <mergeCell ref="C65:C66"/>
    <mergeCell ref="G65:G66"/>
    <mergeCell ref="B85:J85"/>
    <mergeCell ref="A102:A103"/>
    <mergeCell ref="B102:B103"/>
    <mergeCell ref="C102:C103"/>
    <mergeCell ref="G102:G103"/>
    <mergeCell ref="N102:N103"/>
    <mergeCell ref="F102:F103"/>
    <mergeCell ref="B104:J104"/>
    <mergeCell ref="A121:A122"/>
    <mergeCell ref="B121:B122"/>
    <mergeCell ref="C121:C122"/>
    <mergeCell ref="G121:G122"/>
    <mergeCell ref="N121:N122"/>
    <mergeCell ref="F121:F122"/>
    <mergeCell ref="B123:J123"/>
    <mergeCell ref="A140:A141"/>
    <mergeCell ref="B140:B141"/>
    <mergeCell ref="C140:C141"/>
    <mergeCell ref="G140:G141"/>
    <mergeCell ref="N140:N141"/>
    <mergeCell ref="F140:F141"/>
    <mergeCell ref="A158:A159"/>
    <mergeCell ref="B158:B159"/>
    <mergeCell ref="C158:C159"/>
    <mergeCell ref="G158:G159"/>
    <mergeCell ref="N158:N159"/>
    <mergeCell ref="F158:F159"/>
    <mergeCell ref="B160:J160"/>
    <mergeCell ref="A177:A178"/>
    <mergeCell ref="B177:B178"/>
    <mergeCell ref="C177:C178"/>
    <mergeCell ref="G177:G178"/>
    <mergeCell ref="N177:N178"/>
    <mergeCell ref="F177:F178"/>
    <mergeCell ref="A195:A196"/>
    <mergeCell ref="B195:B196"/>
    <mergeCell ref="C195:C196"/>
    <mergeCell ref="G195:G196"/>
    <mergeCell ref="N195:N196"/>
    <mergeCell ref="F195:F196"/>
    <mergeCell ref="B197:J197"/>
    <mergeCell ref="A214:A215"/>
    <mergeCell ref="B214:B215"/>
    <mergeCell ref="C214:C215"/>
    <mergeCell ref="G214:G215"/>
    <mergeCell ref="N214:N215"/>
    <mergeCell ref="F214:F215"/>
    <mergeCell ref="A232:A233"/>
    <mergeCell ref="B232:B233"/>
    <mergeCell ref="C232:C233"/>
    <mergeCell ref="G232:G233"/>
    <mergeCell ref="N232:N233"/>
    <mergeCell ref="F232:F233"/>
    <mergeCell ref="B234:J234"/>
    <mergeCell ref="A251:A252"/>
    <mergeCell ref="B251:B252"/>
    <mergeCell ref="C251:C252"/>
    <mergeCell ref="G251:G252"/>
    <mergeCell ref="N251:N252"/>
    <mergeCell ref="F251:F252"/>
    <mergeCell ref="A269:A270"/>
    <mergeCell ref="B269:B270"/>
    <mergeCell ref="C269:C270"/>
    <mergeCell ref="G269:G270"/>
    <mergeCell ref="N269:N270"/>
    <mergeCell ref="F269:F270"/>
    <mergeCell ref="A287:A288"/>
    <mergeCell ref="B287:B288"/>
    <mergeCell ref="C287:C288"/>
    <mergeCell ref="G287:G288"/>
    <mergeCell ref="A306:A307"/>
    <mergeCell ref="B306:B307"/>
    <mergeCell ref="C306:C307"/>
    <mergeCell ref="G306:G307"/>
    <mergeCell ref="F306:F307"/>
    <mergeCell ref="N287:N288"/>
    <mergeCell ref="F287:F288"/>
    <mergeCell ref="N306:N307"/>
    <mergeCell ref="N324:N325"/>
    <mergeCell ref="F324:F325"/>
    <mergeCell ref="N343:N344"/>
    <mergeCell ref="F343:F344"/>
    <mergeCell ref="A324:A325"/>
    <mergeCell ref="B324:B325"/>
    <mergeCell ref="A343:A344"/>
    <mergeCell ref="B343:B344"/>
    <mergeCell ref="C343:C344"/>
    <mergeCell ref="G343:G344"/>
    <mergeCell ref="C324:C325"/>
    <mergeCell ref="G324:G325"/>
    <mergeCell ref="A362:A363"/>
    <mergeCell ref="B362:B363"/>
    <mergeCell ref="C362:C363"/>
    <mergeCell ref="G362:G363"/>
    <mergeCell ref="A380:A381"/>
    <mergeCell ref="B380:B381"/>
    <mergeCell ref="C380:C381"/>
    <mergeCell ref="G380:G381"/>
    <mergeCell ref="F380:F381"/>
    <mergeCell ref="N362:N363"/>
    <mergeCell ref="F362:F363"/>
    <mergeCell ref="N380:N381"/>
    <mergeCell ref="N399:N400"/>
    <mergeCell ref="F399:F400"/>
    <mergeCell ref="N417:N418"/>
    <mergeCell ref="F417:F418"/>
    <mergeCell ref="A399:A400"/>
    <mergeCell ref="B399:B400"/>
    <mergeCell ref="A417:A418"/>
    <mergeCell ref="B417:B418"/>
    <mergeCell ref="C417:C418"/>
    <mergeCell ref="G417:G418"/>
    <mergeCell ref="C399:C400"/>
    <mergeCell ref="G399:G400"/>
    <mergeCell ref="A435:A436"/>
    <mergeCell ref="B435:B436"/>
    <mergeCell ref="C435:C436"/>
    <mergeCell ref="G435:G436"/>
    <mergeCell ref="A453:A454"/>
    <mergeCell ref="B453:B454"/>
    <mergeCell ref="C453:C454"/>
    <mergeCell ref="G453:G454"/>
    <mergeCell ref="F453:F454"/>
    <mergeCell ref="N435:N436"/>
    <mergeCell ref="F435:F436"/>
    <mergeCell ref="N453:N454"/>
    <mergeCell ref="N471:N472"/>
    <mergeCell ref="F471:F472"/>
    <mergeCell ref="N489:N490"/>
    <mergeCell ref="F489:F490"/>
    <mergeCell ref="A471:A472"/>
    <mergeCell ref="B471:B472"/>
    <mergeCell ref="A489:A490"/>
    <mergeCell ref="B489:B490"/>
    <mergeCell ref="C489:C490"/>
    <mergeCell ref="G489:G490"/>
    <mergeCell ref="C471:C472"/>
    <mergeCell ref="G471:G472"/>
    <mergeCell ref="A507:A508"/>
    <mergeCell ref="B507:B508"/>
    <mergeCell ref="C507:C508"/>
    <mergeCell ref="G507:G508"/>
    <mergeCell ref="A526:A527"/>
    <mergeCell ref="B526:B527"/>
    <mergeCell ref="C526:C527"/>
    <mergeCell ref="G526:G527"/>
    <mergeCell ref="F526:F527"/>
    <mergeCell ref="N507:N508"/>
    <mergeCell ref="F507:F508"/>
    <mergeCell ref="N526:N527"/>
    <mergeCell ref="N545:N546"/>
    <mergeCell ref="F545:F546"/>
    <mergeCell ref="A545:A546"/>
    <mergeCell ref="B566:J566"/>
    <mergeCell ref="B547:J547"/>
    <mergeCell ref="A564:A565"/>
    <mergeCell ref="B564:B565"/>
    <mergeCell ref="C564:C565"/>
    <mergeCell ref="G564:G565"/>
    <mergeCell ref="B545:B546"/>
    <mergeCell ref="C545:C546"/>
    <mergeCell ref="G545:G546"/>
    <mergeCell ref="N583:N584"/>
    <mergeCell ref="I583:I584"/>
    <mergeCell ref="N564:N565"/>
    <mergeCell ref="F564:F565"/>
    <mergeCell ref="R583:R584"/>
    <mergeCell ref="E595:E596"/>
    <mergeCell ref="F595:F596"/>
    <mergeCell ref="G595:G596"/>
    <mergeCell ref="N595:N596"/>
    <mergeCell ref="I595:I596"/>
    <mergeCell ref="R595:R596"/>
    <mergeCell ref="E583:E584"/>
    <mergeCell ref="F583:F584"/>
    <mergeCell ref="G583:G584"/>
    <mergeCell ref="A690:A691"/>
    <mergeCell ref="B690:B691"/>
    <mergeCell ref="C690:C691"/>
    <mergeCell ref="G690:G691"/>
    <mergeCell ref="F690:F691"/>
    <mergeCell ref="C709:C710"/>
    <mergeCell ref="G709:G710"/>
    <mergeCell ref="R606:R607"/>
    <mergeCell ref="B688:J689"/>
    <mergeCell ref="N690:N691"/>
    <mergeCell ref="E606:E607"/>
    <mergeCell ref="F606:F607"/>
    <mergeCell ref="G606:G607"/>
    <mergeCell ref="N606:N607"/>
    <mergeCell ref="I606:I607"/>
    <mergeCell ref="N709:N710"/>
    <mergeCell ref="F709:F710"/>
    <mergeCell ref="A728:A729"/>
    <mergeCell ref="B728:B729"/>
    <mergeCell ref="C728:C729"/>
    <mergeCell ref="G728:G729"/>
    <mergeCell ref="N728:N729"/>
    <mergeCell ref="F728:F729"/>
    <mergeCell ref="A709:A710"/>
    <mergeCell ref="B709:B710"/>
    <mergeCell ref="A746:A747"/>
    <mergeCell ref="B746:B747"/>
    <mergeCell ref="C746:C747"/>
    <mergeCell ref="G746:G747"/>
    <mergeCell ref="N746:N747"/>
    <mergeCell ref="F746:F747"/>
    <mergeCell ref="E764:E765"/>
    <mergeCell ref="F764:F765"/>
    <mergeCell ref="G764:G765"/>
    <mergeCell ref="N764:N765"/>
    <mergeCell ref="I764:I765"/>
    <mergeCell ref="R764:R765"/>
    <mergeCell ref="E776:E777"/>
    <mergeCell ref="F776:F777"/>
    <mergeCell ref="G776:G777"/>
    <mergeCell ref="N776:N777"/>
    <mergeCell ref="I776:I777"/>
    <mergeCell ref="R776:R777"/>
    <mergeCell ref="B868:J869"/>
    <mergeCell ref="A870:A871"/>
    <mergeCell ref="B870:B871"/>
    <mergeCell ref="C870:C871"/>
    <mergeCell ref="G870:G871"/>
    <mergeCell ref="N870:N871"/>
    <mergeCell ref="F870:F871"/>
    <mergeCell ref="A888:A889"/>
    <mergeCell ref="B888:B889"/>
    <mergeCell ref="C888:C889"/>
    <mergeCell ref="G888:G889"/>
    <mergeCell ref="N888:N889"/>
    <mergeCell ref="F888:F889"/>
    <mergeCell ref="A907:A908"/>
    <mergeCell ref="B907:B908"/>
    <mergeCell ref="C907:C908"/>
    <mergeCell ref="G907:G908"/>
    <mergeCell ref="N944:N945"/>
    <mergeCell ref="F944:F945"/>
    <mergeCell ref="A926:A927"/>
    <mergeCell ref="B926:B927"/>
    <mergeCell ref="C926:C927"/>
    <mergeCell ref="G926:G927"/>
    <mergeCell ref="F926:F927"/>
    <mergeCell ref="N907:N908"/>
    <mergeCell ref="F907:F908"/>
    <mergeCell ref="B909:J909"/>
    <mergeCell ref="N926:N927"/>
    <mergeCell ref="N963:N964"/>
    <mergeCell ref="F963:F964"/>
    <mergeCell ref="A944:A945"/>
    <mergeCell ref="B944:B945"/>
    <mergeCell ref="A963:A964"/>
    <mergeCell ref="B963:B964"/>
    <mergeCell ref="C963:C964"/>
    <mergeCell ref="G963:G964"/>
    <mergeCell ref="C944:C945"/>
    <mergeCell ref="G944:G945"/>
    <mergeCell ref="A981:A982"/>
    <mergeCell ref="B981:B982"/>
    <mergeCell ref="C981:C982"/>
    <mergeCell ref="G981:G982"/>
    <mergeCell ref="N1019:N1020"/>
    <mergeCell ref="F1019:F1020"/>
    <mergeCell ref="A1000:A1001"/>
    <mergeCell ref="B1000:B1001"/>
    <mergeCell ref="C1000:C1001"/>
    <mergeCell ref="G1000:G1001"/>
    <mergeCell ref="F1000:F1001"/>
    <mergeCell ref="N981:N982"/>
    <mergeCell ref="F981:F982"/>
    <mergeCell ref="B983:J983"/>
    <mergeCell ref="N1000:N1001"/>
    <mergeCell ref="C1038:C1039"/>
    <mergeCell ref="G1038:G1039"/>
    <mergeCell ref="B1019:B1020"/>
    <mergeCell ref="C1019:C1020"/>
    <mergeCell ref="G1019:G1020"/>
    <mergeCell ref="N1038:N1039"/>
    <mergeCell ref="F1038:F1039"/>
    <mergeCell ref="A1019:A1020"/>
    <mergeCell ref="A1056:A1057"/>
    <mergeCell ref="B1056:B1057"/>
    <mergeCell ref="C1056:C1057"/>
    <mergeCell ref="G1056:G1057"/>
    <mergeCell ref="B1021:J1021"/>
    <mergeCell ref="A1038:A1039"/>
    <mergeCell ref="B1038:B1039"/>
    <mergeCell ref="A1074:A1075"/>
    <mergeCell ref="B1074:B1075"/>
    <mergeCell ref="C1074:C1075"/>
    <mergeCell ref="G1074:G1075"/>
    <mergeCell ref="F1074:F1075"/>
    <mergeCell ref="N1056:N1057"/>
    <mergeCell ref="F1056:F1057"/>
    <mergeCell ref="N1074:N1075"/>
    <mergeCell ref="N1092:N1093"/>
    <mergeCell ref="F1092:F1093"/>
    <mergeCell ref="N1110:N1111"/>
    <mergeCell ref="F1110:F1111"/>
    <mergeCell ref="A1092:A1093"/>
    <mergeCell ref="B1092:B1093"/>
    <mergeCell ref="A1110:A1111"/>
    <mergeCell ref="B1110:B1111"/>
    <mergeCell ref="C1110:C1111"/>
    <mergeCell ref="G1110:G1111"/>
    <mergeCell ref="C1092:C1093"/>
    <mergeCell ref="G1092:G1093"/>
    <mergeCell ref="A1128:A1129"/>
    <mergeCell ref="B1128:B1129"/>
    <mergeCell ref="C1128:C1129"/>
    <mergeCell ref="G1128:G1129"/>
    <mergeCell ref="N1128:N1129"/>
    <mergeCell ref="F1128:F1129"/>
    <mergeCell ref="B1130:J1130"/>
    <mergeCell ref="E1147:E1148"/>
    <mergeCell ref="F1147:F1148"/>
    <mergeCell ref="G1147:G1148"/>
    <mergeCell ref="N1147:N1148"/>
    <mergeCell ref="I1147:I1148"/>
    <mergeCell ref="R1147:R1148"/>
    <mergeCell ref="E1159:E1160"/>
    <mergeCell ref="F1159:F1160"/>
    <mergeCell ref="G1159:G1160"/>
    <mergeCell ref="N1159:N1160"/>
    <mergeCell ref="I1159:I1160"/>
    <mergeCell ref="R1159:R1160"/>
    <mergeCell ref="B1251:J1252"/>
    <mergeCell ref="A1253:A1254"/>
    <mergeCell ref="B1253:B1254"/>
    <mergeCell ref="C1253:C1254"/>
    <mergeCell ref="G1253:G1254"/>
    <mergeCell ref="N1253:N1254"/>
    <mergeCell ref="F1253:F1254"/>
    <mergeCell ref="A1271:A1272"/>
    <mergeCell ref="B1271:B1272"/>
    <mergeCell ref="C1271:C1272"/>
    <mergeCell ref="G1271:G1272"/>
    <mergeCell ref="N1271:N1272"/>
    <mergeCell ref="F1271:F1272"/>
    <mergeCell ref="A1290:A1291"/>
    <mergeCell ref="B1290:B1291"/>
    <mergeCell ref="C1290:C1291"/>
    <mergeCell ref="G1290:G1291"/>
    <mergeCell ref="N1327:N1328"/>
    <mergeCell ref="F1327:F1328"/>
    <mergeCell ref="A1309:A1310"/>
    <mergeCell ref="B1309:B1310"/>
    <mergeCell ref="C1309:C1310"/>
    <mergeCell ref="G1309:G1310"/>
    <mergeCell ref="F1309:F1310"/>
    <mergeCell ref="N1290:N1291"/>
    <mergeCell ref="F1290:F1291"/>
    <mergeCell ref="B1292:J1292"/>
    <mergeCell ref="N1309:N1310"/>
    <mergeCell ref="N1346:N1347"/>
    <mergeCell ref="F1346:F1347"/>
    <mergeCell ref="A1327:A1328"/>
    <mergeCell ref="B1327:B1328"/>
    <mergeCell ref="A1346:A1347"/>
    <mergeCell ref="B1346:B1347"/>
    <mergeCell ref="C1346:C1347"/>
    <mergeCell ref="G1346:G1347"/>
    <mergeCell ref="C1327:C1328"/>
    <mergeCell ref="G1327:G1328"/>
    <mergeCell ref="A1364:A1365"/>
    <mergeCell ref="B1364:B1365"/>
    <mergeCell ref="C1364:C1365"/>
    <mergeCell ref="G1364:G1365"/>
    <mergeCell ref="A1382:A1383"/>
    <mergeCell ref="B1382:B1383"/>
    <mergeCell ref="C1382:C1383"/>
    <mergeCell ref="G1382:G1383"/>
    <mergeCell ref="F1382:F1383"/>
    <mergeCell ref="B1400:B1401"/>
    <mergeCell ref="C1400:C1401"/>
    <mergeCell ref="G1400:G1401"/>
    <mergeCell ref="N1364:N1365"/>
    <mergeCell ref="F1364:F1365"/>
    <mergeCell ref="N1382:N1383"/>
    <mergeCell ref="N1400:N1401"/>
    <mergeCell ref="F1400:F1401"/>
    <mergeCell ref="B1402:J1402"/>
    <mergeCell ref="A1419:A1420"/>
    <mergeCell ref="B1419:B1420"/>
    <mergeCell ref="C1419:C1420"/>
    <mergeCell ref="G1419:G1420"/>
    <mergeCell ref="N1419:N1420"/>
    <mergeCell ref="F1419:F1420"/>
    <mergeCell ref="A1400:A1401"/>
    <mergeCell ref="N1456:N1457"/>
    <mergeCell ref="I1456:I1457"/>
    <mergeCell ref="A1437:A1438"/>
    <mergeCell ref="B1437:B1438"/>
    <mergeCell ref="C1437:C1438"/>
    <mergeCell ref="G1437:G1438"/>
    <mergeCell ref="F1437:F1438"/>
    <mergeCell ref="B1439:J1439"/>
    <mergeCell ref="E1456:E1457"/>
    <mergeCell ref="F1456:F1457"/>
    <mergeCell ref="G1456:G1457"/>
    <mergeCell ref="E1468:E1469"/>
    <mergeCell ref="F1468:F1469"/>
    <mergeCell ref="G1468:G1469"/>
    <mergeCell ref="N1468:N1469"/>
    <mergeCell ref="I1468:I1469"/>
    <mergeCell ref="E1560:E1561"/>
    <mergeCell ref="F1560:F1561"/>
    <mergeCell ref="G1560:G1561"/>
    <mergeCell ref="N1560:N1561"/>
    <mergeCell ref="I1560:I1561"/>
    <mergeCell ref="E1572:E1573"/>
    <mergeCell ref="F1572:F1573"/>
    <mergeCell ref="G1572:G1573"/>
    <mergeCell ref="N1572:N1573"/>
    <mergeCell ref="I1572:I1573"/>
    <mergeCell ref="E1583:E1584"/>
    <mergeCell ref="F1583:F1584"/>
    <mergeCell ref="G1583:G1584"/>
    <mergeCell ref="N1583:N1584"/>
    <mergeCell ref="I1583:I1584"/>
    <mergeCell ref="R1583:R1584"/>
    <mergeCell ref="H15:I15"/>
    <mergeCell ref="H16:I16"/>
    <mergeCell ref="H17:I17"/>
    <mergeCell ref="H18:I18"/>
    <mergeCell ref="R1560:R1561"/>
    <mergeCell ref="R1572:R1573"/>
    <mergeCell ref="R1456:R1457"/>
    <mergeCell ref="R1468:R1469"/>
    <mergeCell ref="N1437:N1438"/>
    <mergeCell ref="C1667:J1667"/>
    <mergeCell ref="C1668:L1668"/>
    <mergeCell ref="C1670:J1670"/>
    <mergeCell ref="C1671:L1671"/>
  </mergeCells>
  <printOptions/>
  <pageMargins left="0.39370078740157477" right="0.39370078740157477" top="0.7874015748031495" bottom="0.39370078740157477" header="0.7874015748031495" footer="0.3937007874015747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E61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8" customWidth="1"/>
    <col min="2" max="16384" width="9.140625" style="29" customWidth="1"/>
  </cols>
  <sheetData>
    <row r="1" spans="1:31" s="30" customFormat="1" ht="10.5">
      <c r="A1" s="31"/>
      <c r="B1" s="32" t="s">
        <v>259</v>
      </c>
      <c r="C1" s="32" t="s">
        <v>260</v>
      </c>
      <c r="D1" s="32" t="s">
        <v>261</v>
      </c>
      <c r="E1" s="32" t="s">
        <v>262</v>
      </c>
      <c r="F1" s="32" t="s">
        <v>263</v>
      </c>
      <c r="G1" s="32" t="s">
        <v>264</v>
      </c>
      <c r="H1" s="32" t="s">
        <v>265</v>
      </c>
      <c r="I1" s="32" t="s">
        <v>266</v>
      </c>
      <c r="J1" s="32" t="s">
        <v>267</v>
      </c>
      <c r="K1" s="32" t="s">
        <v>268</v>
      </c>
      <c r="L1" s="32" t="s">
        <v>269</v>
      </c>
      <c r="M1" s="32" t="s">
        <v>270</v>
      </c>
      <c r="N1" s="32" t="s">
        <v>271</v>
      </c>
      <c r="O1" s="32" t="s">
        <v>272</v>
      </c>
      <c r="P1" s="32" t="s">
        <v>273</v>
      </c>
      <c r="Q1" s="32" t="s">
        <v>274</v>
      </c>
      <c r="R1" s="32" t="s">
        <v>275</v>
      </c>
      <c r="S1" s="32" t="s">
        <v>276</v>
      </c>
      <c r="T1" s="32" t="s">
        <v>277</v>
      </c>
      <c r="U1" s="32" t="s">
        <v>278</v>
      </c>
      <c r="V1" s="32" t="s">
        <v>279</v>
      </c>
      <c r="W1" s="32"/>
      <c r="X1" s="32" t="s">
        <v>280</v>
      </c>
      <c r="Y1" s="32" t="s">
        <v>281</v>
      </c>
      <c r="Z1" s="32" t="s">
        <v>282</v>
      </c>
      <c r="AA1" s="32" t="s">
        <v>283</v>
      </c>
      <c r="AB1" s="32" t="s">
        <v>284</v>
      </c>
      <c r="AC1" s="32" t="s">
        <v>285</v>
      </c>
      <c r="AD1" s="32" t="s">
        <v>286</v>
      </c>
      <c r="AE1" s="32" t="s">
        <v>287</v>
      </c>
    </row>
    <row r="2" spans="1:10" ht="10.5">
      <c r="A2" s="75"/>
      <c r="B2" s="76"/>
      <c r="C2" s="76"/>
      <c r="D2" s="76"/>
      <c r="E2" s="76"/>
      <c r="F2" s="76"/>
      <c r="G2" s="76"/>
      <c r="H2" s="76"/>
      <c r="I2" s="76"/>
      <c r="J2" s="76"/>
    </row>
    <row r="3" spans="1:10" ht="10.5">
      <c r="A3" s="34"/>
      <c r="B3" s="77" t="s">
        <v>288</v>
      </c>
      <c r="C3" s="77"/>
      <c r="D3" s="77"/>
      <c r="E3" s="77"/>
      <c r="F3" s="77"/>
      <c r="G3" s="77"/>
      <c r="H3" s="77"/>
      <c r="I3" s="77"/>
      <c r="J3" s="77"/>
    </row>
    <row r="4" spans="1:10" ht="10.5">
      <c r="A4" s="34"/>
      <c r="B4" s="77" t="s">
        <v>289</v>
      </c>
      <c r="C4" s="77"/>
      <c r="D4" s="77"/>
      <c r="E4" s="77"/>
      <c r="F4" s="77"/>
      <c r="G4" s="77"/>
      <c r="H4" s="77"/>
      <c r="I4" s="77"/>
      <c r="J4" s="77"/>
    </row>
    <row r="5" spans="1:10" ht="10.5">
      <c r="A5" s="75"/>
      <c r="B5" s="76"/>
      <c r="C5" s="76"/>
      <c r="D5" s="76"/>
      <c r="E5" s="76"/>
      <c r="F5" s="76"/>
      <c r="G5" s="76"/>
      <c r="H5" s="76"/>
      <c r="I5" s="76"/>
      <c r="J5" s="76"/>
    </row>
    <row r="6" spans="1:31" ht="10.5">
      <c r="A6" s="27" t="e">
        <f>#REF!</f>
        <v>#REF!</v>
      </c>
      <c r="B6" s="27">
        <f aca="true" t="shared" si="0" ref="B6:B37">ROUND(C6+D6+F6,2)</f>
        <v>73.44</v>
      </c>
      <c r="C6" s="27">
        <v>73.07</v>
      </c>
      <c r="D6" s="27">
        <v>0.37</v>
      </c>
      <c r="E6" s="27">
        <v>0.12</v>
      </c>
      <c r="F6" s="27">
        <v>0</v>
      </c>
      <c r="G6" s="27">
        <v>0</v>
      </c>
      <c r="H6" s="27">
        <v>0</v>
      </c>
      <c r="I6" s="28" t="e">
        <f>#REF!</f>
        <v>#REF!</v>
      </c>
      <c r="J6" s="28">
        <v>0</v>
      </c>
      <c r="K6" s="28" t="e">
        <f>#REF!</f>
        <v>#REF!</v>
      </c>
      <c r="L6" s="27">
        <v>0</v>
      </c>
      <c r="M6" s="27">
        <v>0</v>
      </c>
      <c r="N6" s="27">
        <v>62.21</v>
      </c>
      <c r="O6" s="27">
        <v>47.57</v>
      </c>
      <c r="P6" s="27">
        <v>62.11</v>
      </c>
      <c r="Q6" s="27">
        <v>0.1</v>
      </c>
      <c r="R6" s="27">
        <v>47.5</v>
      </c>
      <c r="S6" s="27">
        <v>0.07</v>
      </c>
      <c r="T6" s="27">
        <v>0</v>
      </c>
      <c r="U6" s="27">
        <v>0</v>
      </c>
      <c r="V6" s="27">
        <v>0</v>
      </c>
      <c r="X6" s="29">
        <v>0</v>
      </c>
      <c r="Y6" s="29">
        <v>0</v>
      </c>
      <c r="Z6" s="29">
        <v>0</v>
      </c>
      <c r="AA6" s="29">
        <v>0</v>
      </c>
      <c r="AB6" s="29">
        <v>0</v>
      </c>
      <c r="AC6" s="29">
        <v>0</v>
      </c>
      <c r="AD6" s="29">
        <v>0</v>
      </c>
      <c r="AE6" s="29">
        <v>0</v>
      </c>
    </row>
    <row r="7" spans="1:31" ht="10.5">
      <c r="A7" s="27" t="e">
        <f>#REF!</f>
        <v>#REF!</v>
      </c>
      <c r="B7" s="27">
        <f t="shared" si="0"/>
        <v>49.03</v>
      </c>
      <c r="C7" s="27">
        <v>47.91</v>
      </c>
      <c r="D7" s="27">
        <v>1.12</v>
      </c>
      <c r="E7" s="27">
        <v>0.37</v>
      </c>
      <c r="F7" s="27">
        <v>0</v>
      </c>
      <c r="G7" s="27">
        <v>0</v>
      </c>
      <c r="H7" s="27">
        <v>0</v>
      </c>
      <c r="I7" s="28" t="e">
        <f>#REF!</f>
        <v>#REF!</v>
      </c>
      <c r="J7" s="28">
        <v>0</v>
      </c>
      <c r="K7" s="28" t="e">
        <f>#REF!</f>
        <v>#REF!</v>
      </c>
      <c r="L7" s="27">
        <v>0</v>
      </c>
      <c r="M7" s="27">
        <v>0</v>
      </c>
      <c r="N7" s="27">
        <v>41.04</v>
      </c>
      <c r="O7" s="27">
        <v>31.38</v>
      </c>
      <c r="P7" s="27">
        <v>40.72</v>
      </c>
      <c r="Q7" s="27">
        <v>0.32</v>
      </c>
      <c r="R7" s="27">
        <v>31.14</v>
      </c>
      <c r="S7" s="27">
        <v>0.24</v>
      </c>
      <c r="T7" s="27">
        <v>0</v>
      </c>
      <c r="U7" s="27">
        <v>0</v>
      </c>
      <c r="V7" s="27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</row>
    <row r="8" spans="1:31" ht="10.5">
      <c r="A8" s="27" t="e">
        <f>#REF!</f>
        <v>#REF!</v>
      </c>
      <c r="B8" s="27">
        <f t="shared" si="0"/>
        <v>44.27</v>
      </c>
      <c r="C8" s="27">
        <v>44.27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8" t="e">
        <f>#REF!</f>
        <v>#REF!</v>
      </c>
      <c r="J8" s="28">
        <v>0</v>
      </c>
      <c r="K8" s="28" t="e">
        <f>#REF!</f>
        <v>#REF!</v>
      </c>
      <c r="L8" s="27">
        <v>0</v>
      </c>
      <c r="M8" s="27">
        <v>0</v>
      </c>
      <c r="N8" s="27">
        <v>37.63</v>
      </c>
      <c r="O8" s="27">
        <v>28.78</v>
      </c>
      <c r="P8" s="27">
        <v>37.63</v>
      </c>
      <c r="Q8" s="27">
        <v>0</v>
      </c>
      <c r="R8" s="27">
        <v>28.78</v>
      </c>
      <c r="S8" s="27">
        <v>0</v>
      </c>
      <c r="T8" s="27">
        <v>0</v>
      </c>
      <c r="U8" s="27">
        <v>0</v>
      </c>
      <c r="V8" s="27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</row>
    <row r="9" spans="1:31" ht="10.5">
      <c r="A9" s="27" t="e">
        <f>#REF!</f>
        <v>#REF!</v>
      </c>
      <c r="B9" s="27">
        <f t="shared" si="0"/>
        <v>23.22</v>
      </c>
      <c r="C9" s="27">
        <v>10.57</v>
      </c>
      <c r="D9" s="27">
        <v>10.44</v>
      </c>
      <c r="E9" s="27">
        <v>0.58</v>
      </c>
      <c r="F9" s="27">
        <v>2.21</v>
      </c>
      <c r="G9" s="27">
        <v>0</v>
      </c>
      <c r="H9" s="27">
        <v>0</v>
      </c>
      <c r="I9" s="28" t="e">
        <f>#REF!</f>
        <v>#REF!</v>
      </c>
      <c r="J9" s="28">
        <v>0</v>
      </c>
      <c r="K9" s="28" t="e">
        <f>#REF!</f>
        <v>#REF!</v>
      </c>
      <c r="L9" s="27">
        <v>0</v>
      </c>
      <c r="M9" s="27">
        <v>0</v>
      </c>
      <c r="N9" s="27">
        <v>10.59</v>
      </c>
      <c r="O9" s="27">
        <v>7.25</v>
      </c>
      <c r="P9" s="27">
        <v>10.04</v>
      </c>
      <c r="Q9" s="27">
        <v>0.55</v>
      </c>
      <c r="R9" s="27">
        <v>6.87</v>
      </c>
      <c r="S9" s="27">
        <v>0.38</v>
      </c>
      <c r="T9" s="27">
        <v>0</v>
      </c>
      <c r="U9" s="27">
        <v>0</v>
      </c>
      <c r="V9" s="27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0.21</v>
      </c>
    </row>
    <row r="10" spans="1:31" ht="10.5">
      <c r="A10" s="27" t="e">
        <f>#REF!</f>
        <v>#REF!</v>
      </c>
      <c r="B10" s="27">
        <f t="shared" si="0"/>
        <v>35.9</v>
      </c>
      <c r="C10" s="27">
        <v>10.57</v>
      </c>
      <c r="D10" s="27">
        <v>7.23</v>
      </c>
      <c r="E10" s="27">
        <v>0.41</v>
      </c>
      <c r="F10" s="27">
        <v>18.1</v>
      </c>
      <c r="G10" s="27">
        <v>0</v>
      </c>
      <c r="H10" s="27">
        <v>0</v>
      </c>
      <c r="I10" s="28" t="e">
        <f>#REF!</f>
        <v>#REF!</v>
      </c>
      <c r="J10" s="28">
        <v>0</v>
      </c>
      <c r="K10" s="28" t="e">
        <f>#REF!</f>
        <v>#REF!</v>
      </c>
      <c r="L10" s="27">
        <v>0</v>
      </c>
      <c r="M10" s="27">
        <v>0</v>
      </c>
      <c r="N10" s="27">
        <v>10.43</v>
      </c>
      <c r="O10" s="27">
        <v>7.14</v>
      </c>
      <c r="P10" s="27">
        <v>10.04</v>
      </c>
      <c r="Q10" s="27">
        <v>0.39</v>
      </c>
      <c r="R10" s="27">
        <v>6.87</v>
      </c>
      <c r="S10" s="27">
        <v>0.27</v>
      </c>
      <c r="T10" s="27">
        <v>0</v>
      </c>
      <c r="U10" s="27">
        <v>0</v>
      </c>
      <c r="V10" s="27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0.21</v>
      </c>
    </row>
    <row r="11" spans="1:31" ht="10.5">
      <c r="A11" s="27" t="e">
        <f>#REF!</f>
        <v>#REF!</v>
      </c>
      <c r="B11" s="27">
        <f t="shared" si="0"/>
        <v>519.1</v>
      </c>
      <c r="C11" s="27">
        <v>44.92</v>
      </c>
      <c r="D11" s="27">
        <v>118.73</v>
      </c>
      <c r="E11" s="27">
        <v>5.95</v>
      </c>
      <c r="F11" s="27">
        <v>355.45</v>
      </c>
      <c r="G11" s="27">
        <v>0</v>
      </c>
      <c r="H11" s="27">
        <v>0</v>
      </c>
      <c r="I11" s="28" t="e">
        <f>#REF!</f>
        <v>#REF!</v>
      </c>
      <c r="J11" s="28">
        <v>0</v>
      </c>
      <c r="K11" s="28" t="e">
        <f>#REF!</f>
        <v>#REF!</v>
      </c>
      <c r="L11" s="27">
        <v>0</v>
      </c>
      <c r="M11" s="27">
        <v>0</v>
      </c>
      <c r="N11" s="27">
        <v>48.33</v>
      </c>
      <c r="O11" s="27">
        <v>33.07</v>
      </c>
      <c r="P11" s="27">
        <v>42.67</v>
      </c>
      <c r="Q11" s="27">
        <v>5.66</v>
      </c>
      <c r="R11" s="27">
        <v>29.2</v>
      </c>
      <c r="S11" s="27">
        <v>3.87</v>
      </c>
      <c r="T11" s="27">
        <v>0</v>
      </c>
      <c r="U11" s="27">
        <v>0</v>
      </c>
      <c r="V11" s="27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0.9</v>
      </c>
    </row>
    <row r="12" spans="1:31" ht="10.5">
      <c r="A12" s="27" t="e">
        <f>#REF!</f>
        <v>#REF!</v>
      </c>
      <c r="B12" s="27">
        <f t="shared" si="0"/>
        <v>519.1</v>
      </c>
      <c r="C12" s="27">
        <v>44.92</v>
      </c>
      <c r="D12" s="27">
        <v>118.73</v>
      </c>
      <c r="E12" s="27">
        <v>5.95</v>
      </c>
      <c r="F12" s="27">
        <v>355.45</v>
      </c>
      <c r="G12" s="27">
        <v>0</v>
      </c>
      <c r="H12" s="27">
        <v>0</v>
      </c>
      <c r="I12" s="28" t="e">
        <f>#REF!</f>
        <v>#REF!</v>
      </c>
      <c r="J12" s="28">
        <v>0</v>
      </c>
      <c r="K12" s="28" t="e">
        <f>#REF!</f>
        <v>#REF!</v>
      </c>
      <c r="L12" s="27">
        <v>0</v>
      </c>
      <c r="M12" s="27">
        <v>0</v>
      </c>
      <c r="N12" s="27">
        <v>48.33</v>
      </c>
      <c r="O12" s="27">
        <v>33.07</v>
      </c>
      <c r="P12" s="27">
        <v>42.67</v>
      </c>
      <c r="Q12" s="27">
        <v>5.66</v>
      </c>
      <c r="R12" s="27">
        <v>29.2</v>
      </c>
      <c r="S12" s="27">
        <v>3.87</v>
      </c>
      <c r="T12" s="27">
        <v>0</v>
      </c>
      <c r="U12" s="27">
        <v>0</v>
      </c>
      <c r="V12" s="27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0.9</v>
      </c>
    </row>
    <row r="13" spans="1:31" ht="10.5">
      <c r="A13" s="27" t="e">
        <f>#REF!</f>
        <v>#REF!</v>
      </c>
      <c r="B13" s="27">
        <f t="shared" si="0"/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8" t="e">
        <f>#REF!</f>
        <v>#REF!</v>
      </c>
      <c r="J13" s="28">
        <v>0</v>
      </c>
      <c r="K13" s="28" t="e">
        <f>#REF!</f>
        <v>#REF!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</row>
    <row r="14" spans="1:31" ht="10.5">
      <c r="A14" s="27" t="e">
        <f>#REF!</f>
        <v>#REF!</v>
      </c>
      <c r="B14" s="27">
        <f t="shared" si="0"/>
        <v>957.11</v>
      </c>
      <c r="C14" s="27">
        <v>97.8</v>
      </c>
      <c r="D14" s="27">
        <v>242.17</v>
      </c>
      <c r="E14" s="27">
        <v>45.67</v>
      </c>
      <c r="F14" s="27">
        <v>617.14</v>
      </c>
      <c r="G14" s="27">
        <v>0</v>
      </c>
      <c r="H14" s="27">
        <v>0</v>
      </c>
      <c r="I14" s="28" t="e">
        <f>#REF!</f>
        <v>#REF!</v>
      </c>
      <c r="J14" s="28">
        <v>0</v>
      </c>
      <c r="K14" s="28" t="e">
        <f>#REF!</f>
        <v>#REF!</v>
      </c>
      <c r="L14" s="27">
        <v>0</v>
      </c>
      <c r="M14" s="27">
        <v>0</v>
      </c>
      <c r="N14" s="27">
        <v>136.3</v>
      </c>
      <c r="O14" s="27">
        <v>93.26</v>
      </c>
      <c r="P14" s="27">
        <v>92.91</v>
      </c>
      <c r="Q14" s="27">
        <v>43.39</v>
      </c>
      <c r="R14" s="27">
        <v>63.57</v>
      </c>
      <c r="S14" s="27">
        <v>29.69</v>
      </c>
      <c r="T14" s="27">
        <v>0</v>
      </c>
      <c r="U14" s="27">
        <v>0</v>
      </c>
      <c r="V14" s="27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1.96</v>
      </c>
    </row>
    <row r="15" spans="1:31" ht="10.5">
      <c r="A15" s="27" t="e">
        <f>#REF!</f>
        <v>#REF!</v>
      </c>
      <c r="B15" s="27">
        <f t="shared" si="0"/>
        <v>115</v>
      </c>
      <c r="C15" s="27">
        <v>0</v>
      </c>
      <c r="D15" s="27">
        <v>0</v>
      </c>
      <c r="E15" s="27">
        <v>0</v>
      </c>
      <c r="F15" s="27">
        <v>115</v>
      </c>
      <c r="G15" s="27">
        <v>0</v>
      </c>
      <c r="H15" s="27">
        <v>0</v>
      </c>
      <c r="I15" s="28" t="e">
        <f>#REF!</f>
        <v>#REF!</v>
      </c>
      <c r="J15" s="28">
        <v>0</v>
      </c>
      <c r="K15" s="28" t="e">
        <f>#REF!</f>
        <v>#REF!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</row>
    <row r="16" spans="1:31" ht="10.5">
      <c r="A16" s="27" t="e">
        <f>#REF!</f>
        <v>#REF!</v>
      </c>
      <c r="B16" s="27">
        <f t="shared" si="0"/>
        <v>957.11</v>
      </c>
      <c r="C16" s="27">
        <v>97.8</v>
      </c>
      <c r="D16" s="27">
        <v>242.17</v>
      </c>
      <c r="E16" s="27">
        <v>45.67</v>
      </c>
      <c r="F16" s="27">
        <v>617.14</v>
      </c>
      <c r="G16" s="27">
        <v>0</v>
      </c>
      <c r="H16" s="27">
        <v>0</v>
      </c>
      <c r="I16" s="28" t="e">
        <f>#REF!</f>
        <v>#REF!</v>
      </c>
      <c r="J16" s="28">
        <v>0</v>
      </c>
      <c r="K16" s="28" t="e">
        <f>#REF!</f>
        <v>#REF!</v>
      </c>
      <c r="L16" s="27">
        <v>0</v>
      </c>
      <c r="M16" s="27">
        <v>0</v>
      </c>
      <c r="N16" s="27">
        <v>136.3</v>
      </c>
      <c r="O16" s="27">
        <v>93.26</v>
      </c>
      <c r="P16" s="27">
        <v>92.91</v>
      </c>
      <c r="Q16" s="27">
        <v>43.39</v>
      </c>
      <c r="R16" s="27">
        <v>63.57</v>
      </c>
      <c r="S16" s="27">
        <v>29.69</v>
      </c>
      <c r="T16" s="27">
        <v>0</v>
      </c>
      <c r="U16" s="27">
        <v>0</v>
      </c>
      <c r="V16" s="27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1.96</v>
      </c>
    </row>
    <row r="17" spans="1:31" ht="10.5">
      <c r="A17" s="27" t="e">
        <f>#REF!</f>
        <v>#REF!</v>
      </c>
      <c r="B17" s="27">
        <f t="shared" si="0"/>
        <v>56</v>
      </c>
      <c r="C17" s="27">
        <v>0</v>
      </c>
      <c r="D17" s="27">
        <v>0</v>
      </c>
      <c r="E17" s="27">
        <v>0</v>
      </c>
      <c r="F17" s="27">
        <v>56</v>
      </c>
      <c r="G17" s="27">
        <v>0</v>
      </c>
      <c r="H17" s="27">
        <v>0</v>
      </c>
      <c r="I17" s="28" t="e">
        <f>#REF!</f>
        <v>#REF!</v>
      </c>
      <c r="J17" s="28">
        <v>0</v>
      </c>
      <c r="K17" s="28" t="e">
        <f>#REF!</f>
        <v>#REF!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</row>
    <row r="18" spans="1:31" ht="10.5">
      <c r="A18" s="27" t="e">
        <f>#REF!</f>
        <v>#REF!</v>
      </c>
      <c r="B18" s="27">
        <f t="shared" si="0"/>
        <v>745.05</v>
      </c>
      <c r="C18" s="27">
        <v>210.22</v>
      </c>
      <c r="D18" s="27">
        <v>264.52</v>
      </c>
      <c r="E18" s="27">
        <v>75.68</v>
      </c>
      <c r="F18" s="27">
        <v>270.31</v>
      </c>
      <c r="G18" s="27">
        <v>0</v>
      </c>
      <c r="H18" s="27">
        <v>0</v>
      </c>
      <c r="I18" s="28" t="e">
        <f>#REF!</f>
        <v>#REF!</v>
      </c>
      <c r="J18" s="28">
        <v>0</v>
      </c>
      <c r="K18" s="28" t="e">
        <f>#REF!</f>
        <v>#REF!</v>
      </c>
      <c r="L18" s="27">
        <v>0</v>
      </c>
      <c r="M18" s="27">
        <v>0</v>
      </c>
      <c r="N18" s="27">
        <v>271.61</v>
      </c>
      <c r="O18" s="27">
        <v>185.84</v>
      </c>
      <c r="P18" s="27">
        <v>199.71</v>
      </c>
      <c r="Q18" s="27">
        <v>71.9</v>
      </c>
      <c r="R18" s="27">
        <v>136.64</v>
      </c>
      <c r="S18" s="27">
        <v>49.2</v>
      </c>
      <c r="T18" s="27">
        <v>0</v>
      </c>
      <c r="U18" s="27">
        <v>0</v>
      </c>
      <c r="V18" s="27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4.2</v>
      </c>
    </row>
    <row r="19" spans="1:31" ht="10.5">
      <c r="A19" s="27" t="e">
        <f>#REF!</f>
        <v>#REF!</v>
      </c>
      <c r="B19" s="27">
        <f t="shared" si="0"/>
        <v>2653.45</v>
      </c>
      <c r="C19" s="27">
        <v>314.42</v>
      </c>
      <c r="D19" s="27">
        <v>969.99</v>
      </c>
      <c r="E19" s="27">
        <v>297.64</v>
      </c>
      <c r="F19" s="27">
        <v>1369.04</v>
      </c>
      <c r="G19" s="27">
        <v>0</v>
      </c>
      <c r="H19" s="27">
        <v>0</v>
      </c>
      <c r="I19" s="28" t="e">
        <f>#REF!</f>
        <v>#REF!</v>
      </c>
      <c r="J19" s="28">
        <v>0</v>
      </c>
      <c r="K19" s="28" t="e">
        <f>#REF!</f>
        <v>#REF!</v>
      </c>
      <c r="L19" s="27">
        <v>0</v>
      </c>
      <c r="M19" s="27">
        <v>0</v>
      </c>
      <c r="N19" s="27">
        <v>581.46</v>
      </c>
      <c r="O19" s="27">
        <v>397.84</v>
      </c>
      <c r="P19" s="27">
        <v>298.7</v>
      </c>
      <c r="Q19" s="27">
        <v>282.76</v>
      </c>
      <c r="R19" s="27">
        <v>204.37</v>
      </c>
      <c r="S19" s="27">
        <v>193.47</v>
      </c>
      <c r="T19" s="27">
        <v>0</v>
      </c>
      <c r="U19" s="27">
        <v>0</v>
      </c>
      <c r="V19" s="27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6.29</v>
      </c>
    </row>
    <row r="20" spans="1:31" ht="10.5">
      <c r="A20" s="27" t="e">
        <f>#REF!</f>
        <v>#REF!</v>
      </c>
      <c r="B20" s="27">
        <f t="shared" si="0"/>
        <v>7.8</v>
      </c>
      <c r="C20" s="27">
        <v>0</v>
      </c>
      <c r="D20" s="27">
        <v>0</v>
      </c>
      <c r="E20" s="27">
        <v>0</v>
      </c>
      <c r="F20" s="27">
        <v>7.8</v>
      </c>
      <c r="G20" s="27">
        <v>7.51</v>
      </c>
      <c r="H20" s="27">
        <v>0</v>
      </c>
      <c r="I20" s="28" t="e">
        <f>#REF!</f>
        <v>#REF!</v>
      </c>
      <c r="J20" s="28">
        <v>0</v>
      </c>
      <c r="K20" s="28" t="e">
        <f>#REF!</f>
        <v>#REF!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</row>
    <row r="21" spans="1:31" ht="10.5">
      <c r="A21" s="27" t="e">
        <f>#REF!</f>
        <v>#REF!</v>
      </c>
      <c r="B21" s="27">
        <f t="shared" si="0"/>
        <v>776.02</v>
      </c>
      <c r="C21" s="27">
        <v>71.84</v>
      </c>
      <c r="D21" s="27">
        <v>10.44</v>
      </c>
      <c r="E21" s="27">
        <v>0.58</v>
      </c>
      <c r="F21" s="27">
        <v>693.74</v>
      </c>
      <c r="G21" s="27">
        <v>0</v>
      </c>
      <c r="H21" s="27">
        <v>0</v>
      </c>
      <c r="I21" s="28" t="e">
        <f>#REF!</f>
        <v>#REF!</v>
      </c>
      <c r="J21" s="28">
        <v>0</v>
      </c>
      <c r="K21" s="28" t="e">
        <f>#REF!</f>
        <v>#REF!</v>
      </c>
      <c r="L21" s="27">
        <v>0</v>
      </c>
      <c r="M21" s="27">
        <v>0</v>
      </c>
      <c r="N21" s="27">
        <v>68.8</v>
      </c>
      <c r="O21" s="27">
        <v>47.07</v>
      </c>
      <c r="P21" s="27">
        <v>68.25</v>
      </c>
      <c r="Q21" s="27">
        <v>0.55</v>
      </c>
      <c r="R21" s="27">
        <v>46.7</v>
      </c>
      <c r="S21" s="27">
        <v>0.37</v>
      </c>
      <c r="T21" s="27">
        <v>0</v>
      </c>
      <c r="U21" s="27">
        <v>0</v>
      </c>
      <c r="V21" s="27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1.44</v>
      </c>
    </row>
    <row r="22" spans="1:31" ht="10.5">
      <c r="A22" s="27" t="e">
        <f>#REF!</f>
        <v>#REF!</v>
      </c>
      <c r="B22" s="27">
        <f t="shared" si="0"/>
        <v>326.06</v>
      </c>
      <c r="C22" s="27">
        <v>51.28</v>
      </c>
      <c r="D22" s="27">
        <v>20.89</v>
      </c>
      <c r="E22" s="27">
        <v>1.16</v>
      </c>
      <c r="F22" s="27">
        <v>253.89</v>
      </c>
      <c r="G22" s="27">
        <v>0</v>
      </c>
      <c r="H22" s="27">
        <v>0</v>
      </c>
      <c r="I22" s="28" t="e">
        <f>#REF!</f>
        <v>#REF!</v>
      </c>
      <c r="J22" s="28">
        <v>0</v>
      </c>
      <c r="K22" s="28" t="e">
        <f>#REF!</f>
        <v>#REF!</v>
      </c>
      <c r="L22" s="27">
        <v>0</v>
      </c>
      <c r="M22" s="27">
        <v>0</v>
      </c>
      <c r="N22" s="27">
        <v>49.82</v>
      </c>
      <c r="O22" s="27">
        <v>34.09</v>
      </c>
      <c r="P22" s="27">
        <v>48.72</v>
      </c>
      <c r="Q22" s="27">
        <v>1.1</v>
      </c>
      <c r="R22" s="27">
        <v>33.33</v>
      </c>
      <c r="S22" s="27">
        <v>0.76</v>
      </c>
      <c r="T22" s="27">
        <v>0</v>
      </c>
      <c r="U22" s="27">
        <v>0</v>
      </c>
      <c r="V22" s="27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1.03</v>
      </c>
    </row>
    <row r="23" spans="1:31" ht="10.5">
      <c r="A23" s="27" t="e">
        <f>#REF!</f>
        <v>#REF!</v>
      </c>
      <c r="B23" s="27">
        <f t="shared" si="0"/>
        <v>9541.79</v>
      </c>
      <c r="C23" s="27">
        <v>0</v>
      </c>
      <c r="D23" s="27">
        <v>0</v>
      </c>
      <c r="E23" s="27">
        <v>0</v>
      </c>
      <c r="F23" s="27">
        <v>9541.79</v>
      </c>
      <c r="G23" s="27">
        <v>9348.29</v>
      </c>
      <c r="H23" s="27">
        <v>0</v>
      </c>
      <c r="I23" s="28" t="e">
        <f>#REF!</f>
        <v>#REF!</v>
      </c>
      <c r="J23" s="28">
        <v>0</v>
      </c>
      <c r="K23" s="28" t="e">
        <f>#REF!</f>
        <v>#REF!</v>
      </c>
      <c r="L23" s="27">
        <v>124.8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</row>
    <row r="24" spans="1:31" ht="10.5">
      <c r="A24" s="27" t="e">
        <f>#REF!</f>
        <v>#REF!</v>
      </c>
      <c r="B24" s="27">
        <f t="shared" si="0"/>
        <v>3406.05</v>
      </c>
      <c r="C24" s="27">
        <v>161.95</v>
      </c>
      <c r="D24" s="27">
        <v>2.61</v>
      </c>
      <c r="E24" s="27">
        <v>0.15</v>
      </c>
      <c r="F24" s="27">
        <v>3241.49</v>
      </c>
      <c r="G24" s="27">
        <v>0</v>
      </c>
      <c r="H24" s="27">
        <v>0</v>
      </c>
      <c r="I24" s="28" t="e">
        <f>#REF!</f>
        <v>#REF!</v>
      </c>
      <c r="J24" s="28">
        <v>0</v>
      </c>
      <c r="K24" s="28" t="e">
        <f>#REF!</f>
        <v>#REF!</v>
      </c>
      <c r="L24" s="27">
        <v>0</v>
      </c>
      <c r="M24" s="27">
        <v>0</v>
      </c>
      <c r="N24" s="27">
        <v>154</v>
      </c>
      <c r="O24" s="27">
        <v>105.37</v>
      </c>
      <c r="P24" s="27">
        <v>153.85</v>
      </c>
      <c r="Q24" s="27">
        <v>0.15</v>
      </c>
      <c r="R24" s="27">
        <v>105.27</v>
      </c>
      <c r="S24" s="27">
        <v>0.1</v>
      </c>
      <c r="T24" s="27">
        <v>0</v>
      </c>
      <c r="U24" s="27">
        <v>0</v>
      </c>
      <c r="V24" s="27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3.24</v>
      </c>
    </row>
    <row r="25" spans="1:31" ht="10.5">
      <c r="A25" s="27" t="e">
        <f>#REF!</f>
        <v>#REF!</v>
      </c>
      <c r="B25" s="27">
        <f t="shared" si="0"/>
        <v>23.22</v>
      </c>
      <c r="C25" s="27">
        <v>10.57</v>
      </c>
      <c r="D25" s="27">
        <v>10.44</v>
      </c>
      <c r="E25" s="27">
        <v>0.58</v>
      </c>
      <c r="F25" s="27">
        <v>2.21</v>
      </c>
      <c r="G25" s="27">
        <v>0</v>
      </c>
      <c r="H25" s="27">
        <v>0</v>
      </c>
      <c r="I25" s="28" t="e">
        <f>#REF!</f>
        <v>#REF!</v>
      </c>
      <c r="J25" s="28">
        <v>0</v>
      </c>
      <c r="K25" s="28" t="e">
        <f>#REF!</f>
        <v>#REF!</v>
      </c>
      <c r="L25" s="27">
        <v>0</v>
      </c>
      <c r="M25" s="27">
        <v>0</v>
      </c>
      <c r="N25" s="27">
        <v>10.59</v>
      </c>
      <c r="O25" s="27">
        <v>7.25</v>
      </c>
      <c r="P25" s="27">
        <v>10.04</v>
      </c>
      <c r="Q25" s="27">
        <v>0.55</v>
      </c>
      <c r="R25" s="27">
        <v>6.87</v>
      </c>
      <c r="S25" s="27">
        <v>0.38</v>
      </c>
      <c r="T25" s="27">
        <v>0</v>
      </c>
      <c r="U25" s="27">
        <v>0</v>
      </c>
      <c r="V25" s="27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0.21</v>
      </c>
    </row>
    <row r="26" spans="1:31" ht="10.5">
      <c r="A26" s="27" t="e">
        <f>#REF!</f>
        <v>#REF!</v>
      </c>
      <c r="B26" s="27">
        <f t="shared" si="0"/>
        <v>37</v>
      </c>
      <c r="C26" s="27">
        <v>0</v>
      </c>
      <c r="D26" s="27">
        <v>0</v>
      </c>
      <c r="E26" s="27">
        <v>0</v>
      </c>
      <c r="F26" s="27">
        <v>37</v>
      </c>
      <c r="G26" s="27">
        <v>0</v>
      </c>
      <c r="H26" s="27">
        <v>0</v>
      </c>
      <c r="I26" s="28" t="e">
        <f>#REF!</f>
        <v>#REF!</v>
      </c>
      <c r="J26" s="28">
        <v>0</v>
      </c>
      <c r="K26" s="28" t="e">
        <f>#REF!</f>
        <v>#REF!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</row>
    <row r="27" spans="1:31" ht="10.5">
      <c r="A27" s="27" t="e">
        <f>#REF!</f>
        <v>#REF!</v>
      </c>
      <c r="B27" s="27">
        <f t="shared" si="0"/>
        <v>37</v>
      </c>
      <c r="C27" s="27">
        <v>0</v>
      </c>
      <c r="D27" s="27">
        <v>0</v>
      </c>
      <c r="E27" s="27">
        <v>0</v>
      </c>
      <c r="F27" s="27">
        <v>37</v>
      </c>
      <c r="G27" s="27">
        <v>0</v>
      </c>
      <c r="H27" s="27">
        <v>0</v>
      </c>
      <c r="I27" s="28" t="e">
        <f>#REF!</f>
        <v>#REF!</v>
      </c>
      <c r="J27" s="28">
        <v>0</v>
      </c>
      <c r="K27" s="28" t="e">
        <f>#REF!</f>
        <v>#REF!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</row>
    <row r="28" spans="1:31" ht="10.5">
      <c r="A28" s="27" t="e">
        <f>#REF!</f>
        <v>#REF!</v>
      </c>
      <c r="B28" s="27">
        <f t="shared" si="0"/>
        <v>36.97</v>
      </c>
      <c r="C28" s="27">
        <v>10.57</v>
      </c>
      <c r="D28" s="27">
        <v>20.89</v>
      </c>
      <c r="E28" s="27">
        <v>1.16</v>
      </c>
      <c r="F28" s="27">
        <v>5.51</v>
      </c>
      <c r="G28" s="27">
        <v>0</v>
      </c>
      <c r="H28" s="27">
        <v>0</v>
      </c>
      <c r="I28" s="28" t="e">
        <f>#REF!</f>
        <v>#REF!</v>
      </c>
      <c r="J28" s="28">
        <v>0</v>
      </c>
      <c r="K28" s="28" t="e">
        <f>#REF!</f>
        <v>#REF!</v>
      </c>
      <c r="L28" s="27">
        <v>0</v>
      </c>
      <c r="M28" s="27">
        <v>0</v>
      </c>
      <c r="N28" s="27">
        <v>11.14</v>
      </c>
      <c r="O28" s="27">
        <v>7.62</v>
      </c>
      <c r="P28" s="27">
        <v>10.04</v>
      </c>
      <c r="Q28" s="27">
        <v>1.1</v>
      </c>
      <c r="R28" s="27">
        <v>6.87</v>
      </c>
      <c r="S28" s="27">
        <v>0.75</v>
      </c>
      <c r="T28" s="27">
        <v>0</v>
      </c>
      <c r="U28" s="27">
        <v>0</v>
      </c>
      <c r="V28" s="27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0.21</v>
      </c>
    </row>
    <row r="29" spans="1:31" ht="10.5">
      <c r="A29" s="27" t="e">
        <f>#REF!</f>
        <v>#REF!</v>
      </c>
      <c r="B29" s="27">
        <f t="shared" si="0"/>
        <v>80.8</v>
      </c>
      <c r="C29" s="27">
        <v>0</v>
      </c>
      <c r="D29" s="27">
        <v>0</v>
      </c>
      <c r="E29" s="27">
        <v>0</v>
      </c>
      <c r="F29" s="27">
        <v>80.8</v>
      </c>
      <c r="G29" s="27">
        <v>0</v>
      </c>
      <c r="H29" s="27">
        <v>0</v>
      </c>
      <c r="I29" s="28" t="e">
        <f>#REF!</f>
        <v>#REF!</v>
      </c>
      <c r="J29" s="28">
        <v>0</v>
      </c>
      <c r="K29" s="28" t="e">
        <f>#REF!</f>
        <v>#REF!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</row>
    <row r="30" spans="1:31" ht="10.5">
      <c r="A30" s="27" t="e">
        <f>#REF!</f>
        <v>#REF!</v>
      </c>
      <c r="B30" s="27">
        <f t="shared" si="0"/>
        <v>52.59</v>
      </c>
      <c r="C30" s="27">
        <v>21.04</v>
      </c>
      <c r="D30" s="27">
        <v>20.89</v>
      </c>
      <c r="E30" s="27">
        <v>1.16</v>
      </c>
      <c r="F30" s="27">
        <v>10.66</v>
      </c>
      <c r="G30" s="27">
        <v>0</v>
      </c>
      <c r="H30" s="27">
        <v>0</v>
      </c>
      <c r="I30" s="28" t="e">
        <f>#REF!</f>
        <v>#REF!</v>
      </c>
      <c r="J30" s="28">
        <v>0</v>
      </c>
      <c r="K30" s="28" t="e">
        <f>#REF!</f>
        <v>#REF!</v>
      </c>
      <c r="L30" s="27">
        <v>0</v>
      </c>
      <c r="M30" s="27">
        <v>0</v>
      </c>
      <c r="N30" s="27">
        <v>21.09</v>
      </c>
      <c r="O30" s="27">
        <v>14.43</v>
      </c>
      <c r="P30" s="27">
        <v>19.99</v>
      </c>
      <c r="Q30" s="27">
        <v>1.1</v>
      </c>
      <c r="R30" s="27">
        <v>13.68</v>
      </c>
      <c r="S30" s="27">
        <v>0.75</v>
      </c>
      <c r="T30" s="27">
        <v>0</v>
      </c>
      <c r="U30" s="27">
        <v>0</v>
      </c>
      <c r="V30" s="27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0.42</v>
      </c>
    </row>
    <row r="31" spans="1:31" ht="10.5">
      <c r="A31" s="27" t="e">
        <f>#REF!</f>
        <v>#REF!</v>
      </c>
      <c r="B31" s="27">
        <f t="shared" si="0"/>
        <v>222.25</v>
      </c>
      <c r="C31" s="27">
        <v>0</v>
      </c>
      <c r="D31" s="27">
        <v>0</v>
      </c>
      <c r="E31" s="27">
        <v>0</v>
      </c>
      <c r="F31" s="27">
        <v>222.25</v>
      </c>
      <c r="G31" s="27">
        <v>217.87</v>
      </c>
      <c r="H31" s="27">
        <v>0</v>
      </c>
      <c r="I31" s="28" t="e">
        <f>#REF!</f>
        <v>#REF!</v>
      </c>
      <c r="J31" s="28">
        <v>0</v>
      </c>
      <c r="K31" s="28" t="e">
        <f>#REF!</f>
        <v>#REF!</v>
      </c>
      <c r="L31" s="27">
        <v>1.21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</row>
    <row r="32" spans="1:31" ht="10.5">
      <c r="A32" s="27" t="e">
        <f>#REF!</f>
        <v>#REF!</v>
      </c>
      <c r="B32" s="27">
        <f t="shared" si="0"/>
        <v>5546.65</v>
      </c>
      <c r="C32" s="27">
        <v>0</v>
      </c>
      <c r="D32" s="27">
        <v>0</v>
      </c>
      <c r="E32" s="27">
        <v>0</v>
      </c>
      <c r="F32" s="27">
        <v>5546.65</v>
      </c>
      <c r="G32" s="27">
        <v>5434.16</v>
      </c>
      <c r="H32" s="27">
        <v>0</v>
      </c>
      <c r="I32" s="28" t="e">
        <f>#REF!</f>
        <v>#REF!</v>
      </c>
      <c r="J32" s="28">
        <v>0</v>
      </c>
      <c r="K32" s="28" t="e">
        <f>#REF!</f>
        <v>#REF!</v>
      </c>
      <c r="L32" s="27">
        <v>68.8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</row>
    <row r="33" spans="1:31" ht="10.5">
      <c r="A33" s="27" t="e">
        <f>#REF!</f>
        <v>#REF!</v>
      </c>
      <c r="B33" s="27">
        <f t="shared" si="0"/>
        <v>11.2</v>
      </c>
      <c r="C33" s="27">
        <v>10.8</v>
      </c>
      <c r="D33" s="27">
        <v>0</v>
      </c>
      <c r="E33" s="27">
        <v>0</v>
      </c>
      <c r="F33" s="27">
        <v>0.4</v>
      </c>
      <c r="G33" s="27">
        <v>0</v>
      </c>
      <c r="H33" s="27">
        <v>0</v>
      </c>
      <c r="I33" s="28" t="e">
        <f>#REF!</f>
        <v>#REF!</v>
      </c>
      <c r="J33" s="28">
        <v>0</v>
      </c>
      <c r="K33" s="28" t="e">
        <f>#REF!</f>
        <v>#REF!</v>
      </c>
      <c r="L33" s="27">
        <v>0</v>
      </c>
      <c r="M33" s="27">
        <v>0</v>
      </c>
      <c r="N33" s="27">
        <v>10.26</v>
      </c>
      <c r="O33" s="27">
        <v>7.02</v>
      </c>
      <c r="P33" s="27">
        <v>10.26</v>
      </c>
      <c r="Q33" s="27">
        <v>0</v>
      </c>
      <c r="R33" s="27">
        <v>7.02</v>
      </c>
      <c r="S33" s="27">
        <v>0</v>
      </c>
      <c r="T33" s="27">
        <v>0</v>
      </c>
      <c r="U33" s="27">
        <v>0</v>
      </c>
      <c r="V33" s="27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0.22</v>
      </c>
    </row>
    <row r="34" spans="1:31" ht="10.5">
      <c r="A34" s="27" t="e">
        <f>#REF!</f>
        <v>#REF!</v>
      </c>
      <c r="B34" s="27">
        <f t="shared" si="0"/>
        <v>32.5</v>
      </c>
      <c r="C34" s="27">
        <v>0</v>
      </c>
      <c r="D34" s="27">
        <v>0</v>
      </c>
      <c r="E34" s="27">
        <v>0</v>
      </c>
      <c r="F34" s="27">
        <v>32.5</v>
      </c>
      <c r="G34" s="27">
        <v>0</v>
      </c>
      <c r="H34" s="27">
        <v>0</v>
      </c>
      <c r="I34" s="28" t="e">
        <f>#REF!</f>
        <v>#REF!</v>
      </c>
      <c r="J34" s="28">
        <v>0</v>
      </c>
      <c r="K34" s="28" t="e">
        <f>#REF!</f>
        <v>#REF!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</row>
    <row r="35" spans="1:31" ht="10.5">
      <c r="A35" s="27" t="e">
        <f>#REF!</f>
        <v>#REF!</v>
      </c>
      <c r="B35" s="27">
        <f t="shared" si="0"/>
        <v>32</v>
      </c>
      <c r="C35" s="27">
        <v>0</v>
      </c>
      <c r="D35" s="27">
        <v>0</v>
      </c>
      <c r="E35" s="27">
        <v>0</v>
      </c>
      <c r="F35" s="27">
        <v>32</v>
      </c>
      <c r="G35" s="27">
        <v>0</v>
      </c>
      <c r="H35" s="27">
        <v>0</v>
      </c>
      <c r="I35" s="28" t="e">
        <f>#REF!</f>
        <v>#REF!</v>
      </c>
      <c r="J35" s="28">
        <v>0</v>
      </c>
      <c r="K35" s="28" t="e">
        <f>#REF!</f>
        <v>#REF!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</row>
    <row r="36" spans="1:31" ht="10.5">
      <c r="A36" s="27" t="e">
        <f>#REF!</f>
        <v>#REF!</v>
      </c>
      <c r="B36" s="27">
        <f t="shared" si="0"/>
        <v>1167.32</v>
      </c>
      <c r="C36" s="27">
        <v>1167.32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8" t="e">
        <f>#REF!</f>
        <v>#REF!</v>
      </c>
      <c r="J36" s="28">
        <v>0</v>
      </c>
      <c r="K36" s="28" t="e">
        <f>#REF!</f>
        <v>#REF!</v>
      </c>
      <c r="L36" s="27">
        <v>0</v>
      </c>
      <c r="M36" s="27">
        <v>0</v>
      </c>
      <c r="N36" s="27">
        <v>840.47</v>
      </c>
      <c r="O36" s="27">
        <v>446.5</v>
      </c>
      <c r="P36" s="27">
        <v>840.47</v>
      </c>
      <c r="Q36" s="27">
        <v>0</v>
      </c>
      <c r="R36" s="27">
        <v>446.5</v>
      </c>
      <c r="S36" s="27">
        <v>0</v>
      </c>
      <c r="T36" s="27">
        <v>0</v>
      </c>
      <c r="U36" s="27">
        <v>0</v>
      </c>
      <c r="V36" s="27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</row>
    <row r="37" spans="1:31" ht="10.5">
      <c r="A37" s="27" t="e">
        <f>#REF!</f>
        <v>#REF!</v>
      </c>
      <c r="B37" s="27">
        <f t="shared" si="0"/>
        <v>645.17</v>
      </c>
      <c r="C37" s="27">
        <v>645.17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8" t="e">
        <f>#REF!</f>
        <v>#REF!</v>
      </c>
      <c r="J37" s="28">
        <v>0</v>
      </c>
      <c r="K37" s="28" t="e">
        <f>#REF!</f>
        <v>#REF!</v>
      </c>
      <c r="L37" s="27">
        <v>0</v>
      </c>
      <c r="M37" s="27">
        <v>0</v>
      </c>
      <c r="N37" s="27">
        <v>464.52</v>
      </c>
      <c r="O37" s="27">
        <v>246.78</v>
      </c>
      <c r="P37" s="27">
        <v>464.52</v>
      </c>
      <c r="Q37" s="27">
        <v>0</v>
      </c>
      <c r="R37" s="27">
        <v>246.78</v>
      </c>
      <c r="S37" s="27">
        <v>0</v>
      </c>
      <c r="T37" s="27">
        <v>0</v>
      </c>
      <c r="U37" s="27">
        <v>0</v>
      </c>
      <c r="V37" s="27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</row>
    <row r="38" spans="1:31" ht="10.5">
      <c r="A38" s="27" t="e">
        <f>#REF!</f>
        <v>#REF!</v>
      </c>
      <c r="B38" s="27">
        <f aca="true" t="shared" si="1" ref="B38:B61">ROUND(C38+D38+F38,2)</f>
        <v>1116.39</v>
      </c>
      <c r="C38" s="27">
        <v>97.8</v>
      </c>
      <c r="D38" s="27">
        <v>69.25</v>
      </c>
      <c r="E38" s="27">
        <v>2.76</v>
      </c>
      <c r="F38" s="27">
        <v>949.34</v>
      </c>
      <c r="G38" s="27">
        <v>0</v>
      </c>
      <c r="H38" s="27">
        <v>0</v>
      </c>
      <c r="I38" s="28" t="e">
        <f>#REF!</f>
        <v>#REF!</v>
      </c>
      <c r="J38" s="28">
        <v>0</v>
      </c>
      <c r="K38" s="28" t="e">
        <f>#REF!</f>
        <v>#REF!</v>
      </c>
      <c r="L38" s="27">
        <v>0</v>
      </c>
      <c r="M38" s="27">
        <v>0</v>
      </c>
      <c r="N38" s="27">
        <v>95.53</v>
      </c>
      <c r="O38" s="27">
        <v>65.36</v>
      </c>
      <c r="P38" s="27">
        <v>92.91</v>
      </c>
      <c r="Q38" s="27">
        <v>2.62</v>
      </c>
      <c r="R38" s="27">
        <v>63.57</v>
      </c>
      <c r="S38" s="27">
        <v>1.79</v>
      </c>
      <c r="T38" s="27">
        <v>0</v>
      </c>
      <c r="U38" s="27">
        <v>0</v>
      </c>
      <c r="V38" s="27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1.96</v>
      </c>
    </row>
    <row r="39" spans="1:31" ht="10.5">
      <c r="A39" s="27" t="e">
        <f>#REF!</f>
        <v>#REF!</v>
      </c>
      <c r="B39" s="27">
        <f t="shared" si="1"/>
        <v>1640.17</v>
      </c>
      <c r="C39" s="27">
        <v>194.68</v>
      </c>
      <c r="D39" s="27">
        <v>102.98</v>
      </c>
      <c r="E39" s="27">
        <v>3.63</v>
      </c>
      <c r="F39" s="27">
        <v>1342.51</v>
      </c>
      <c r="G39" s="27">
        <v>0</v>
      </c>
      <c r="H39" s="27">
        <v>0</v>
      </c>
      <c r="I39" s="28" t="e">
        <f>#REF!</f>
        <v>#REF!</v>
      </c>
      <c r="J39" s="28">
        <v>0</v>
      </c>
      <c r="K39" s="28" t="e">
        <f>#REF!</f>
        <v>#REF!</v>
      </c>
      <c r="L39" s="27">
        <v>0</v>
      </c>
      <c r="M39" s="27">
        <v>0</v>
      </c>
      <c r="N39" s="27">
        <v>188.39</v>
      </c>
      <c r="O39" s="27">
        <v>128.9</v>
      </c>
      <c r="P39" s="27">
        <v>184.95</v>
      </c>
      <c r="Q39" s="27">
        <v>3.44</v>
      </c>
      <c r="R39" s="27">
        <v>126.54</v>
      </c>
      <c r="S39" s="27">
        <v>2.36</v>
      </c>
      <c r="T39" s="27">
        <v>0</v>
      </c>
      <c r="U39" s="27">
        <v>0</v>
      </c>
      <c r="V39" s="27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3.89</v>
      </c>
    </row>
    <row r="40" spans="1:31" ht="10.5">
      <c r="A40" s="27" t="e">
        <f>#REF!</f>
        <v>#REF!</v>
      </c>
      <c r="B40" s="27">
        <f t="shared" si="1"/>
        <v>2212.69</v>
      </c>
      <c r="C40" s="27">
        <v>217.53</v>
      </c>
      <c r="D40" s="27">
        <v>633.28</v>
      </c>
      <c r="E40" s="27">
        <v>198.4</v>
      </c>
      <c r="F40" s="27">
        <v>1361.88</v>
      </c>
      <c r="G40" s="27">
        <v>0</v>
      </c>
      <c r="H40" s="27">
        <v>0</v>
      </c>
      <c r="I40" s="28" t="e">
        <f>#REF!</f>
        <v>#REF!</v>
      </c>
      <c r="J40" s="28">
        <v>0</v>
      </c>
      <c r="K40" s="28" t="e">
        <f>#REF!</f>
        <v>#REF!</v>
      </c>
      <c r="L40" s="27">
        <v>0</v>
      </c>
      <c r="M40" s="27">
        <v>0</v>
      </c>
      <c r="N40" s="27">
        <v>395.13</v>
      </c>
      <c r="O40" s="27">
        <v>270.35</v>
      </c>
      <c r="P40" s="27">
        <v>206.65</v>
      </c>
      <c r="Q40" s="27">
        <v>188.48</v>
      </c>
      <c r="R40" s="27">
        <v>141.39</v>
      </c>
      <c r="S40" s="27">
        <v>128.96</v>
      </c>
      <c r="T40" s="27">
        <v>0</v>
      </c>
      <c r="U40" s="27">
        <v>0</v>
      </c>
      <c r="V40" s="27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4.35</v>
      </c>
    </row>
    <row r="41" spans="1:31" ht="10.5">
      <c r="A41" s="27" t="e">
        <f>#REF!</f>
        <v>#REF!</v>
      </c>
      <c r="B41" s="27">
        <f t="shared" si="1"/>
        <v>6.44</v>
      </c>
      <c r="C41" s="27">
        <v>0</v>
      </c>
      <c r="D41" s="27">
        <v>0</v>
      </c>
      <c r="E41" s="27">
        <v>0</v>
      </c>
      <c r="F41" s="27">
        <v>6.44</v>
      </c>
      <c r="G41" s="27">
        <v>6.2</v>
      </c>
      <c r="H41" s="27">
        <v>0</v>
      </c>
      <c r="I41" s="28" t="e">
        <f>#REF!</f>
        <v>#REF!</v>
      </c>
      <c r="J41" s="28">
        <v>0</v>
      </c>
      <c r="K41" s="28" t="e">
        <f>#REF!</f>
        <v>#REF!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</row>
    <row r="42" spans="1:31" ht="10.5">
      <c r="A42" s="27" t="e">
        <f>#REF!</f>
        <v>#REF!</v>
      </c>
      <c r="B42" s="27">
        <f t="shared" si="1"/>
        <v>27.4</v>
      </c>
      <c r="C42" s="27">
        <v>0</v>
      </c>
      <c r="D42" s="27">
        <v>0</v>
      </c>
      <c r="E42" s="27">
        <v>0</v>
      </c>
      <c r="F42" s="27">
        <v>27.4</v>
      </c>
      <c r="G42" s="27">
        <v>0</v>
      </c>
      <c r="H42" s="27">
        <v>0</v>
      </c>
      <c r="I42" s="28" t="e">
        <f>#REF!</f>
        <v>#REF!</v>
      </c>
      <c r="J42" s="28">
        <v>0</v>
      </c>
      <c r="K42" s="28" t="e">
        <f>#REF!</f>
        <v>#REF!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</row>
    <row r="43" spans="1:31" ht="10.5">
      <c r="A43" s="27" t="e">
        <f>#REF!</f>
        <v>#REF!</v>
      </c>
      <c r="B43" s="27">
        <f t="shared" si="1"/>
        <v>776.02</v>
      </c>
      <c r="C43" s="27">
        <v>71.84</v>
      </c>
      <c r="D43" s="27">
        <v>10.44</v>
      </c>
      <c r="E43" s="27">
        <v>0.58</v>
      </c>
      <c r="F43" s="27">
        <v>693.74</v>
      </c>
      <c r="G43" s="27">
        <v>0</v>
      </c>
      <c r="H43" s="27">
        <v>0</v>
      </c>
      <c r="I43" s="28" t="e">
        <f>#REF!</f>
        <v>#REF!</v>
      </c>
      <c r="J43" s="28">
        <v>0</v>
      </c>
      <c r="K43" s="28" t="e">
        <f>#REF!</f>
        <v>#REF!</v>
      </c>
      <c r="L43" s="27">
        <v>0</v>
      </c>
      <c r="M43" s="27">
        <v>0</v>
      </c>
      <c r="N43" s="27">
        <v>68.8</v>
      </c>
      <c r="O43" s="27">
        <v>47.07</v>
      </c>
      <c r="P43" s="27">
        <v>68.25</v>
      </c>
      <c r="Q43" s="27">
        <v>0.55</v>
      </c>
      <c r="R43" s="27">
        <v>46.7</v>
      </c>
      <c r="S43" s="27">
        <v>0.37</v>
      </c>
      <c r="T43" s="27">
        <v>0</v>
      </c>
      <c r="U43" s="27">
        <v>0</v>
      </c>
      <c r="V43" s="27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1.44</v>
      </c>
    </row>
    <row r="44" spans="1:31" ht="10.5">
      <c r="A44" s="27" t="e">
        <f>#REF!</f>
        <v>#REF!</v>
      </c>
      <c r="B44" s="27">
        <f t="shared" si="1"/>
        <v>4932.7</v>
      </c>
      <c r="C44" s="27">
        <v>0</v>
      </c>
      <c r="D44" s="27">
        <v>0</v>
      </c>
      <c r="E44" s="27">
        <v>0</v>
      </c>
      <c r="F44" s="27">
        <v>4932.7</v>
      </c>
      <c r="G44" s="27">
        <v>4544.13</v>
      </c>
      <c r="H44" s="27">
        <v>0</v>
      </c>
      <c r="I44" s="28" t="e">
        <f>#REF!</f>
        <v>#REF!</v>
      </c>
      <c r="J44" s="28">
        <v>0</v>
      </c>
      <c r="K44" s="28" t="e">
        <f>#REF!</f>
        <v>#REF!</v>
      </c>
      <c r="L44" s="27">
        <v>211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</row>
    <row r="45" spans="1:31" ht="10.5">
      <c r="A45" s="27" t="e">
        <f>#REF!</f>
        <v>#REF!</v>
      </c>
      <c r="B45" s="27">
        <f t="shared" si="1"/>
        <v>4922.08</v>
      </c>
      <c r="C45" s="27">
        <v>851.21</v>
      </c>
      <c r="D45" s="27">
        <v>1926.18</v>
      </c>
      <c r="E45" s="27">
        <v>547.88</v>
      </c>
      <c r="F45" s="27">
        <v>2144.69</v>
      </c>
      <c r="G45" s="27">
        <v>0</v>
      </c>
      <c r="H45" s="27">
        <v>0</v>
      </c>
      <c r="I45" s="28" t="e">
        <f>#REF!</f>
        <v>#REF!</v>
      </c>
      <c r="J45" s="28">
        <v>0</v>
      </c>
      <c r="K45" s="28" t="e">
        <f>#REF!</f>
        <v>#REF!</v>
      </c>
      <c r="L45" s="27">
        <v>0</v>
      </c>
      <c r="M45" s="27">
        <v>0</v>
      </c>
      <c r="N45" s="27">
        <v>1329.14</v>
      </c>
      <c r="O45" s="27">
        <v>909.41</v>
      </c>
      <c r="P45" s="27">
        <v>808.65</v>
      </c>
      <c r="Q45" s="27">
        <v>520.49</v>
      </c>
      <c r="R45" s="27">
        <v>553.29</v>
      </c>
      <c r="S45" s="27">
        <v>356.12</v>
      </c>
      <c r="T45" s="27">
        <v>0</v>
      </c>
      <c r="U45" s="27">
        <v>0</v>
      </c>
      <c r="V45" s="27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17.02</v>
      </c>
    </row>
    <row r="46" spans="1:31" ht="10.5">
      <c r="A46" s="27" t="e">
        <f>#REF!</f>
        <v>#REF!</v>
      </c>
      <c r="B46" s="27">
        <f t="shared" si="1"/>
        <v>1100</v>
      </c>
      <c r="C46" s="27">
        <v>0</v>
      </c>
      <c r="D46" s="27">
        <v>0</v>
      </c>
      <c r="E46" s="27">
        <v>0</v>
      </c>
      <c r="F46" s="27">
        <v>1100</v>
      </c>
      <c r="G46" s="27">
        <v>0</v>
      </c>
      <c r="H46" s="27">
        <v>0</v>
      </c>
      <c r="I46" s="28" t="e">
        <f>#REF!</f>
        <v>#REF!</v>
      </c>
      <c r="J46" s="28">
        <v>0</v>
      </c>
      <c r="K46" s="28" t="e">
        <f>#REF!</f>
        <v>#REF!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</row>
    <row r="47" spans="1:31" ht="10.5">
      <c r="A47" s="27" t="e">
        <f>#REF!</f>
        <v>#REF!</v>
      </c>
      <c r="B47" s="27">
        <f t="shared" si="1"/>
        <v>787.34</v>
      </c>
      <c r="C47" s="27">
        <v>380.78</v>
      </c>
      <c r="D47" s="27">
        <v>23.45</v>
      </c>
      <c r="E47" s="27">
        <v>0.44</v>
      </c>
      <c r="F47" s="27">
        <v>383.11</v>
      </c>
      <c r="G47" s="27">
        <v>0</v>
      </c>
      <c r="H47" s="27">
        <v>0</v>
      </c>
      <c r="I47" s="28" t="e">
        <f>#REF!</f>
        <v>#REF!</v>
      </c>
      <c r="J47" s="28">
        <v>0</v>
      </c>
      <c r="K47" s="28" t="e">
        <f>#REF!</f>
        <v>#REF!</v>
      </c>
      <c r="L47" s="27">
        <v>0</v>
      </c>
      <c r="M47" s="27">
        <v>0</v>
      </c>
      <c r="N47" s="27">
        <v>362.16</v>
      </c>
      <c r="O47" s="27">
        <v>247.79</v>
      </c>
      <c r="P47" s="27">
        <v>361.74</v>
      </c>
      <c r="Q47" s="27">
        <v>0.42</v>
      </c>
      <c r="R47" s="27">
        <v>247.51</v>
      </c>
      <c r="S47" s="27">
        <v>0.28</v>
      </c>
      <c r="T47" s="27">
        <v>0</v>
      </c>
      <c r="U47" s="27">
        <v>0</v>
      </c>
      <c r="V47" s="27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7.62</v>
      </c>
    </row>
    <row r="48" spans="1:31" ht="10.5">
      <c r="A48" s="27" t="e">
        <f>#REF!</f>
        <v>#REF!</v>
      </c>
      <c r="B48" s="27">
        <f t="shared" si="1"/>
        <v>37.6</v>
      </c>
      <c r="C48" s="27">
        <v>0</v>
      </c>
      <c r="D48" s="27">
        <v>0</v>
      </c>
      <c r="E48" s="27">
        <v>0</v>
      </c>
      <c r="F48" s="27">
        <v>37.6</v>
      </c>
      <c r="G48" s="27">
        <v>0</v>
      </c>
      <c r="H48" s="27">
        <v>0</v>
      </c>
      <c r="I48" s="28" t="e">
        <f>#REF!</f>
        <v>#REF!</v>
      </c>
      <c r="J48" s="28">
        <v>0</v>
      </c>
      <c r="K48" s="28" t="e">
        <f>#REF!</f>
        <v>#REF!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</row>
    <row r="49" spans="1:31" ht="10.5">
      <c r="A49" s="27" t="e">
        <f>#REF!</f>
        <v>#REF!</v>
      </c>
      <c r="B49" s="27">
        <f t="shared" si="1"/>
        <v>4.98</v>
      </c>
      <c r="C49" s="27">
        <v>4.98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8" t="e">
        <f>#REF!</f>
        <v>#REF!</v>
      </c>
      <c r="J49" s="28">
        <v>0</v>
      </c>
      <c r="K49" s="28" t="e">
        <f>#REF!</f>
        <v>#REF!</v>
      </c>
      <c r="L49" s="27">
        <v>0</v>
      </c>
      <c r="M49" s="27">
        <v>0</v>
      </c>
      <c r="N49" s="27">
        <v>3.24</v>
      </c>
      <c r="O49" s="27">
        <v>1.99</v>
      </c>
      <c r="P49" s="27">
        <v>3.24</v>
      </c>
      <c r="Q49" s="27">
        <v>0</v>
      </c>
      <c r="R49" s="27">
        <v>1.99</v>
      </c>
      <c r="S49" s="27">
        <v>0</v>
      </c>
      <c r="T49" s="27">
        <v>0</v>
      </c>
      <c r="U49" s="27">
        <v>0</v>
      </c>
      <c r="V49" s="27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</row>
    <row r="50" spans="1:31" ht="10.5">
      <c r="A50" s="27" t="e">
        <f>#REF!</f>
        <v>#REF!</v>
      </c>
      <c r="B50" s="27">
        <f t="shared" si="1"/>
        <v>18.68</v>
      </c>
      <c r="C50" s="27">
        <v>18.68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8" t="e">
        <f>#REF!</f>
        <v>#REF!</v>
      </c>
      <c r="J50" s="28">
        <v>0</v>
      </c>
      <c r="K50" s="28" t="e">
        <f>#REF!</f>
        <v>#REF!</v>
      </c>
      <c r="L50" s="27">
        <v>0</v>
      </c>
      <c r="M50" s="27">
        <v>0</v>
      </c>
      <c r="N50" s="27">
        <v>12.14</v>
      </c>
      <c r="O50" s="27">
        <v>7.47</v>
      </c>
      <c r="P50" s="27">
        <v>12.14</v>
      </c>
      <c r="Q50" s="27">
        <v>0</v>
      </c>
      <c r="R50" s="27">
        <v>7.47</v>
      </c>
      <c r="S50" s="27">
        <v>0</v>
      </c>
      <c r="T50" s="27">
        <v>0</v>
      </c>
      <c r="U50" s="27">
        <v>0</v>
      </c>
      <c r="V50" s="27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</row>
    <row r="51" spans="1:31" ht="10.5">
      <c r="A51" s="27" t="e">
        <f>#REF!</f>
        <v>#REF!</v>
      </c>
      <c r="B51" s="27">
        <f t="shared" si="1"/>
        <v>199.2</v>
      </c>
      <c r="C51" s="27">
        <v>199.2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8" t="e">
        <f>#REF!</f>
        <v>#REF!</v>
      </c>
      <c r="J51" s="28">
        <v>0</v>
      </c>
      <c r="K51" s="28" t="e">
        <f>#REF!</f>
        <v>#REF!</v>
      </c>
      <c r="L51" s="27">
        <v>0</v>
      </c>
      <c r="M51" s="27">
        <v>0</v>
      </c>
      <c r="N51" s="27">
        <v>129.48</v>
      </c>
      <c r="O51" s="27">
        <v>79.68</v>
      </c>
      <c r="P51" s="27">
        <v>129.48</v>
      </c>
      <c r="Q51" s="27">
        <v>0</v>
      </c>
      <c r="R51" s="27">
        <v>79.68</v>
      </c>
      <c r="S51" s="27">
        <v>0</v>
      </c>
      <c r="T51" s="27">
        <v>0</v>
      </c>
      <c r="U51" s="27">
        <v>0</v>
      </c>
      <c r="V51" s="27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</row>
    <row r="52" spans="1:31" ht="10.5">
      <c r="A52" s="27" t="e">
        <f>#REF!</f>
        <v>#REF!</v>
      </c>
      <c r="B52" s="27">
        <f t="shared" si="1"/>
        <v>199.2</v>
      </c>
      <c r="C52" s="27">
        <v>199.2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8" t="e">
        <f>#REF!</f>
        <v>#REF!</v>
      </c>
      <c r="J52" s="28">
        <v>0</v>
      </c>
      <c r="K52" s="28" t="e">
        <f>#REF!</f>
        <v>#REF!</v>
      </c>
      <c r="L52" s="27">
        <v>0</v>
      </c>
      <c r="M52" s="27">
        <v>0</v>
      </c>
      <c r="N52" s="27">
        <v>129.48</v>
      </c>
      <c r="O52" s="27">
        <v>79.68</v>
      </c>
      <c r="P52" s="27">
        <v>129.48</v>
      </c>
      <c r="Q52" s="27">
        <v>0</v>
      </c>
      <c r="R52" s="27">
        <v>79.68</v>
      </c>
      <c r="S52" s="27">
        <v>0</v>
      </c>
      <c r="T52" s="27">
        <v>0</v>
      </c>
      <c r="U52" s="27">
        <v>0</v>
      </c>
      <c r="V52" s="27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</row>
    <row r="53" spans="1:31" ht="10.5">
      <c r="A53" s="27" t="e">
        <f>#REF!</f>
        <v>#REF!</v>
      </c>
      <c r="B53" s="27">
        <f t="shared" si="1"/>
        <v>2212.69</v>
      </c>
      <c r="C53" s="27">
        <v>217.53</v>
      </c>
      <c r="D53" s="27">
        <v>633.28</v>
      </c>
      <c r="E53" s="27">
        <v>198.4</v>
      </c>
      <c r="F53" s="27">
        <v>1361.88</v>
      </c>
      <c r="G53" s="27">
        <v>0</v>
      </c>
      <c r="H53" s="27">
        <v>0</v>
      </c>
      <c r="I53" s="28" t="e">
        <f>#REF!</f>
        <v>#REF!</v>
      </c>
      <c r="J53" s="28">
        <v>0</v>
      </c>
      <c r="K53" s="28" t="e">
        <f>#REF!</f>
        <v>#REF!</v>
      </c>
      <c r="L53" s="27">
        <v>0</v>
      </c>
      <c r="M53" s="27">
        <v>0</v>
      </c>
      <c r="N53" s="27">
        <v>395.13</v>
      </c>
      <c r="O53" s="27">
        <v>270.35</v>
      </c>
      <c r="P53" s="27">
        <v>206.65</v>
      </c>
      <c r="Q53" s="27">
        <v>188.48</v>
      </c>
      <c r="R53" s="27">
        <v>141.39</v>
      </c>
      <c r="S53" s="27">
        <v>128.96</v>
      </c>
      <c r="T53" s="27">
        <v>0</v>
      </c>
      <c r="U53" s="27">
        <v>0</v>
      </c>
      <c r="V53" s="27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4.35</v>
      </c>
    </row>
    <row r="54" spans="1:31" ht="10.5">
      <c r="A54" s="27" t="e">
        <f>#REF!</f>
        <v>#REF!</v>
      </c>
      <c r="B54" s="27">
        <f t="shared" si="1"/>
        <v>6.44</v>
      </c>
      <c r="C54" s="27">
        <v>0</v>
      </c>
      <c r="D54" s="27">
        <v>0</v>
      </c>
      <c r="E54" s="27">
        <v>0</v>
      </c>
      <c r="F54" s="27">
        <v>6.44</v>
      </c>
      <c r="G54" s="27">
        <v>6.2</v>
      </c>
      <c r="H54" s="27">
        <v>0</v>
      </c>
      <c r="I54" s="28" t="e">
        <f>#REF!</f>
        <v>#REF!</v>
      </c>
      <c r="J54" s="28">
        <v>0</v>
      </c>
      <c r="K54" s="28" t="e">
        <f>#REF!</f>
        <v>#REF!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</row>
    <row r="55" spans="1:31" ht="10.5">
      <c r="A55" s="27" t="e">
        <f>#REF!</f>
        <v>#REF!</v>
      </c>
      <c r="B55" s="27">
        <f t="shared" si="1"/>
        <v>27.4</v>
      </c>
      <c r="C55" s="27">
        <v>0</v>
      </c>
      <c r="D55" s="27">
        <v>0</v>
      </c>
      <c r="E55" s="27">
        <v>0</v>
      </c>
      <c r="F55" s="27">
        <v>27.4</v>
      </c>
      <c r="G55" s="27">
        <v>0</v>
      </c>
      <c r="H55" s="27">
        <v>0</v>
      </c>
      <c r="I55" s="28" t="e">
        <f>#REF!</f>
        <v>#REF!</v>
      </c>
      <c r="J55" s="28">
        <v>0</v>
      </c>
      <c r="K55" s="28" t="e">
        <f>#REF!</f>
        <v>#REF!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</row>
    <row r="56" spans="1:31" ht="10.5">
      <c r="A56" s="27" t="e">
        <f>#REF!</f>
        <v>#REF!</v>
      </c>
      <c r="B56" s="27">
        <f t="shared" si="1"/>
        <v>736.97</v>
      </c>
      <c r="C56" s="27">
        <v>61.6</v>
      </c>
      <c r="D56" s="27">
        <v>5.22</v>
      </c>
      <c r="E56" s="27">
        <v>0.29</v>
      </c>
      <c r="F56" s="27">
        <v>670.15</v>
      </c>
      <c r="G56" s="27">
        <v>0</v>
      </c>
      <c r="H56" s="27">
        <v>0</v>
      </c>
      <c r="I56" s="28" t="e">
        <f>#REF!</f>
        <v>#REF!</v>
      </c>
      <c r="J56" s="28">
        <v>0</v>
      </c>
      <c r="K56" s="28" t="e">
        <f>#REF!</f>
        <v>#REF!</v>
      </c>
      <c r="L56" s="27">
        <v>0</v>
      </c>
      <c r="M56" s="27">
        <v>0</v>
      </c>
      <c r="N56" s="27">
        <v>58.8</v>
      </c>
      <c r="O56" s="27">
        <v>40.23</v>
      </c>
      <c r="P56" s="27">
        <v>58.52</v>
      </c>
      <c r="Q56" s="27">
        <v>0.28</v>
      </c>
      <c r="R56" s="27">
        <v>40.04</v>
      </c>
      <c r="S56" s="27">
        <v>0.19</v>
      </c>
      <c r="T56" s="27">
        <v>0</v>
      </c>
      <c r="U56" s="27">
        <v>0</v>
      </c>
      <c r="V56" s="27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1.23</v>
      </c>
    </row>
    <row r="57" spans="1:31" ht="10.5">
      <c r="A57" s="27" t="e">
        <f>#REF!</f>
        <v>#REF!</v>
      </c>
      <c r="B57" s="27">
        <f t="shared" si="1"/>
        <v>3278.95</v>
      </c>
      <c r="C57" s="27">
        <v>0</v>
      </c>
      <c r="D57" s="27">
        <v>0</v>
      </c>
      <c r="E57" s="27">
        <v>0</v>
      </c>
      <c r="F57" s="27">
        <v>3278.95</v>
      </c>
      <c r="G57" s="27">
        <v>3020.65</v>
      </c>
      <c r="H57" s="27">
        <v>0</v>
      </c>
      <c r="I57" s="28" t="e">
        <f>#REF!</f>
        <v>#REF!</v>
      </c>
      <c r="J57" s="28">
        <v>0</v>
      </c>
      <c r="K57" s="28" t="e">
        <f>#REF!</f>
        <v>#REF!</v>
      </c>
      <c r="L57" s="27">
        <v>173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</row>
    <row r="58" spans="1:31" ht="10.5">
      <c r="A58" s="27" t="e">
        <f>#REF!</f>
        <v>#REF!</v>
      </c>
      <c r="B58" s="27">
        <f t="shared" si="1"/>
        <v>5470.79</v>
      </c>
      <c r="C58" s="27">
        <v>848.32</v>
      </c>
      <c r="D58" s="27">
        <v>1525.51</v>
      </c>
      <c r="E58" s="27">
        <v>415.11</v>
      </c>
      <c r="F58" s="27">
        <v>3096.96</v>
      </c>
      <c r="G58" s="27">
        <v>0</v>
      </c>
      <c r="H58" s="27">
        <v>0</v>
      </c>
      <c r="I58" s="28" t="e">
        <f>#REF!</f>
        <v>#REF!</v>
      </c>
      <c r="J58" s="28">
        <v>0</v>
      </c>
      <c r="K58" s="28" t="e">
        <f>#REF!</f>
        <v>#REF!</v>
      </c>
      <c r="L58" s="27">
        <v>0</v>
      </c>
      <c r="M58" s="27">
        <v>0</v>
      </c>
      <c r="N58" s="27">
        <v>1200.26</v>
      </c>
      <c r="O58" s="27">
        <v>821.23</v>
      </c>
      <c r="P58" s="27">
        <v>805.9</v>
      </c>
      <c r="Q58" s="27">
        <v>394.36</v>
      </c>
      <c r="R58" s="27">
        <v>551.41</v>
      </c>
      <c r="S58" s="27">
        <v>269.82</v>
      </c>
      <c r="T58" s="27">
        <v>0</v>
      </c>
      <c r="U58" s="27">
        <v>0</v>
      </c>
      <c r="V58" s="27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16.97</v>
      </c>
    </row>
    <row r="59" spans="1:31" ht="10.5">
      <c r="A59" s="27" t="e">
        <f>#REF!</f>
        <v>#REF!</v>
      </c>
      <c r="B59" s="27">
        <f t="shared" si="1"/>
        <v>50</v>
      </c>
      <c r="C59" s="27">
        <v>0</v>
      </c>
      <c r="D59" s="27">
        <v>0</v>
      </c>
      <c r="E59" s="27">
        <v>0</v>
      </c>
      <c r="F59" s="27">
        <v>50</v>
      </c>
      <c r="G59" s="27">
        <v>51.68</v>
      </c>
      <c r="H59" s="27">
        <v>0</v>
      </c>
      <c r="I59" s="28" t="e">
        <f>#REF!</f>
        <v>#REF!</v>
      </c>
      <c r="J59" s="28">
        <v>0</v>
      </c>
      <c r="K59" s="28" t="e">
        <f>#REF!</f>
        <v>#REF!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</row>
    <row r="60" spans="1:31" ht="10.5">
      <c r="A60" s="27" t="e">
        <f>#REF!</f>
        <v>#REF!</v>
      </c>
      <c r="B60" s="27">
        <f t="shared" si="1"/>
        <v>787.34</v>
      </c>
      <c r="C60" s="27">
        <v>380.78</v>
      </c>
      <c r="D60" s="27">
        <v>23.45</v>
      </c>
      <c r="E60" s="27">
        <v>0.44</v>
      </c>
      <c r="F60" s="27">
        <v>383.11</v>
      </c>
      <c r="G60" s="27">
        <v>0</v>
      </c>
      <c r="H60" s="27">
        <v>0</v>
      </c>
      <c r="I60" s="28" t="e">
        <f>#REF!</f>
        <v>#REF!</v>
      </c>
      <c r="J60" s="28">
        <v>0</v>
      </c>
      <c r="K60" s="28" t="e">
        <f>#REF!</f>
        <v>#REF!</v>
      </c>
      <c r="L60" s="27">
        <v>0</v>
      </c>
      <c r="M60" s="27">
        <v>0</v>
      </c>
      <c r="N60" s="27">
        <v>362.16</v>
      </c>
      <c r="O60" s="27">
        <v>247.79</v>
      </c>
      <c r="P60" s="27">
        <v>361.74</v>
      </c>
      <c r="Q60" s="27">
        <v>0.42</v>
      </c>
      <c r="R60" s="27">
        <v>247.51</v>
      </c>
      <c r="S60" s="27">
        <v>0.28</v>
      </c>
      <c r="T60" s="27">
        <v>0</v>
      </c>
      <c r="U60" s="27">
        <v>0</v>
      </c>
      <c r="V60" s="27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7.62</v>
      </c>
    </row>
    <row r="61" spans="1:31" ht="10.5">
      <c r="A61" s="27" t="e">
        <f>#REF!</f>
        <v>#REF!</v>
      </c>
      <c r="B61" s="27">
        <f t="shared" si="1"/>
        <v>37.6</v>
      </c>
      <c r="C61" s="27">
        <v>0</v>
      </c>
      <c r="D61" s="27">
        <v>0</v>
      </c>
      <c r="E61" s="27">
        <v>0</v>
      </c>
      <c r="F61" s="27">
        <v>37.6</v>
      </c>
      <c r="G61" s="27">
        <v>0</v>
      </c>
      <c r="H61" s="27">
        <v>0</v>
      </c>
      <c r="I61" s="28" t="e">
        <f>#REF!</f>
        <v>#REF!</v>
      </c>
      <c r="J61" s="28">
        <v>0</v>
      </c>
      <c r="K61" s="28" t="e">
        <f>#REF!</f>
        <v>#REF!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E73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8" customWidth="1"/>
    <col min="2" max="16384" width="9.140625" style="29" customWidth="1"/>
  </cols>
  <sheetData>
    <row r="1" spans="1:31" s="30" customFormat="1" ht="10.5">
      <c r="A1" s="31"/>
      <c r="B1" s="32" t="s">
        <v>259</v>
      </c>
      <c r="C1" s="32" t="s">
        <v>260</v>
      </c>
      <c r="D1" s="32" t="s">
        <v>261</v>
      </c>
      <c r="E1" s="32" t="s">
        <v>262</v>
      </c>
      <c r="F1" s="32" t="s">
        <v>263</v>
      </c>
      <c r="G1" s="32" t="s">
        <v>264</v>
      </c>
      <c r="H1" s="32" t="s">
        <v>265</v>
      </c>
      <c r="I1" s="32" t="s">
        <v>266</v>
      </c>
      <c r="J1" s="32" t="s">
        <v>267</v>
      </c>
      <c r="K1" s="32" t="s">
        <v>268</v>
      </c>
      <c r="L1" s="32" t="s">
        <v>269</v>
      </c>
      <c r="M1" s="32" t="s">
        <v>270</v>
      </c>
      <c r="N1" s="32" t="s">
        <v>271</v>
      </c>
      <c r="O1" s="32" t="s">
        <v>272</v>
      </c>
      <c r="P1" s="32" t="s">
        <v>273</v>
      </c>
      <c r="Q1" s="32" t="s">
        <v>274</v>
      </c>
      <c r="R1" s="32" t="s">
        <v>275</v>
      </c>
      <c r="S1" s="32" t="s">
        <v>276</v>
      </c>
      <c r="T1" s="32" t="s">
        <v>277</v>
      </c>
      <c r="U1" s="32" t="s">
        <v>278</v>
      </c>
      <c r="V1" s="32" t="s">
        <v>279</v>
      </c>
      <c r="W1" s="32"/>
      <c r="X1" s="32" t="s">
        <v>280</v>
      </c>
      <c r="Y1" s="32" t="s">
        <v>281</v>
      </c>
      <c r="Z1" s="32" t="s">
        <v>282</v>
      </c>
      <c r="AA1" s="32" t="s">
        <v>283</v>
      </c>
      <c r="AB1" s="32" t="s">
        <v>284</v>
      </c>
      <c r="AC1" s="32" t="s">
        <v>285</v>
      </c>
      <c r="AD1" s="32" t="s">
        <v>286</v>
      </c>
      <c r="AE1" s="32" t="s">
        <v>287</v>
      </c>
    </row>
    <row r="2" spans="1:10" ht="10.5">
      <c r="A2" s="75"/>
      <c r="B2" s="76"/>
      <c r="C2" s="76"/>
      <c r="D2" s="76"/>
      <c r="E2" s="76"/>
      <c r="F2" s="76"/>
      <c r="G2" s="76"/>
      <c r="H2" s="76"/>
      <c r="I2" s="76"/>
      <c r="J2" s="76"/>
    </row>
    <row r="3" spans="1:10" ht="10.5">
      <c r="A3" s="34"/>
      <c r="B3" s="77" t="s">
        <v>288</v>
      </c>
      <c r="C3" s="77"/>
      <c r="D3" s="77"/>
      <c r="E3" s="77"/>
      <c r="F3" s="77"/>
      <c r="G3" s="77"/>
      <c r="H3" s="77"/>
      <c r="I3" s="77"/>
      <c r="J3" s="77"/>
    </row>
    <row r="4" spans="1:10" ht="10.5">
      <c r="A4" s="34"/>
      <c r="B4" s="77" t="s">
        <v>289</v>
      </c>
      <c r="C4" s="77"/>
      <c r="D4" s="77"/>
      <c r="E4" s="77"/>
      <c r="F4" s="77"/>
      <c r="G4" s="77"/>
      <c r="H4" s="77"/>
      <c r="I4" s="77"/>
      <c r="J4" s="77"/>
    </row>
    <row r="5" spans="1:10" ht="10.5">
      <c r="A5" s="75"/>
      <c r="B5" s="76"/>
      <c r="C5" s="76"/>
      <c r="D5" s="76"/>
      <c r="E5" s="76"/>
      <c r="F5" s="76"/>
      <c r="G5" s="76"/>
      <c r="H5" s="76"/>
      <c r="I5" s="76"/>
      <c r="J5" s="76"/>
    </row>
    <row r="6" ht="10.5">
      <c r="A6" s="33"/>
    </row>
    <row r="7" spans="1:10" ht="10.5">
      <c r="A7" s="33"/>
      <c r="B7" s="63" t="s">
        <v>31</v>
      </c>
      <c r="C7" s="63"/>
      <c r="D7" s="63"/>
      <c r="E7" s="63"/>
      <c r="F7" s="63"/>
      <c r="G7" s="63"/>
      <c r="H7" s="63"/>
      <c r="I7" s="63"/>
      <c r="J7" s="63"/>
    </row>
    <row r="8" spans="1:10" ht="10.5">
      <c r="A8" s="33"/>
      <c r="B8" s="63"/>
      <c r="C8" s="63"/>
      <c r="D8" s="63"/>
      <c r="E8" s="63"/>
      <c r="F8" s="63"/>
      <c r="G8" s="63"/>
      <c r="H8" s="63"/>
      <c r="I8" s="63"/>
      <c r="J8" s="63"/>
    </row>
    <row r="9" spans="1:31" ht="10.5">
      <c r="A9" s="27" t="e">
        <f>#REF!</f>
        <v>#REF!</v>
      </c>
      <c r="B9" s="27">
        <f aca="true" t="shared" si="0" ref="B9:B38">ROUND(C9+D9+F9,2)</f>
        <v>84.46</v>
      </c>
      <c r="C9" s="27">
        <v>84.03</v>
      </c>
      <c r="D9" s="27">
        <v>0.43</v>
      </c>
      <c r="E9" s="27">
        <v>0.14</v>
      </c>
      <c r="F9" s="27">
        <v>0</v>
      </c>
      <c r="G9" s="27">
        <v>0</v>
      </c>
      <c r="H9" s="27">
        <v>0</v>
      </c>
      <c r="I9" s="28" t="e">
        <f>#REF!</f>
        <v>#REF!</v>
      </c>
      <c r="J9" s="28">
        <v>0</v>
      </c>
      <c r="K9" s="28" t="e">
        <f>#REF!</f>
        <v>#REF!</v>
      </c>
      <c r="L9" s="27">
        <v>0</v>
      </c>
      <c r="M9" s="27">
        <v>0</v>
      </c>
      <c r="N9" s="27">
        <v>71.54</v>
      </c>
      <c r="O9" s="27">
        <v>54.71</v>
      </c>
      <c r="P9" s="27">
        <v>71.43</v>
      </c>
      <c r="Q9" s="27">
        <v>0.11</v>
      </c>
      <c r="R9" s="27">
        <v>54.62</v>
      </c>
      <c r="S9" s="27">
        <v>0.09</v>
      </c>
      <c r="T9" s="27">
        <v>0</v>
      </c>
      <c r="U9" s="27">
        <v>0</v>
      </c>
      <c r="V9" s="27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</row>
    <row r="10" spans="1:31" ht="10.5">
      <c r="A10" s="27" t="e">
        <f>#REF!</f>
        <v>#REF!</v>
      </c>
      <c r="B10" s="27">
        <f t="shared" si="0"/>
        <v>56.39</v>
      </c>
      <c r="C10" s="27">
        <v>55.1</v>
      </c>
      <c r="D10" s="27">
        <v>1.29</v>
      </c>
      <c r="E10" s="27">
        <v>0.43</v>
      </c>
      <c r="F10" s="27">
        <v>0</v>
      </c>
      <c r="G10" s="27">
        <v>0</v>
      </c>
      <c r="H10" s="27">
        <v>0</v>
      </c>
      <c r="I10" s="28" t="e">
        <f>#REF!</f>
        <v>#REF!</v>
      </c>
      <c r="J10" s="28">
        <v>0</v>
      </c>
      <c r="K10" s="28" t="e">
        <f>#REF!</f>
        <v>#REF!</v>
      </c>
      <c r="L10" s="27">
        <v>0</v>
      </c>
      <c r="M10" s="27">
        <v>0</v>
      </c>
      <c r="N10" s="27">
        <v>47.2</v>
      </c>
      <c r="O10" s="27">
        <v>36.09</v>
      </c>
      <c r="P10" s="27">
        <v>46.84</v>
      </c>
      <c r="Q10" s="27">
        <v>0.36</v>
      </c>
      <c r="R10" s="27">
        <v>35.82</v>
      </c>
      <c r="S10" s="27">
        <v>0.27</v>
      </c>
      <c r="T10" s="27">
        <v>0</v>
      </c>
      <c r="U10" s="27">
        <v>0</v>
      </c>
      <c r="V10" s="27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</row>
    <row r="11" spans="1:31" ht="10.5">
      <c r="A11" s="27" t="e">
        <f>#REF!</f>
        <v>#REF!</v>
      </c>
      <c r="B11" s="27">
        <f t="shared" si="0"/>
        <v>50.91</v>
      </c>
      <c r="C11" s="27">
        <v>50.91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8" t="e">
        <f>#REF!</f>
        <v>#REF!</v>
      </c>
      <c r="J11" s="28">
        <v>0</v>
      </c>
      <c r="K11" s="28" t="e">
        <f>#REF!</f>
        <v>#REF!</v>
      </c>
      <c r="L11" s="27">
        <v>0</v>
      </c>
      <c r="M11" s="27">
        <v>0</v>
      </c>
      <c r="N11" s="27">
        <v>43.27</v>
      </c>
      <c r="O11" s="27">
        <v>33.09</v>
      </c>
      <c r="P11" s="27">
        <v>43.27</v>
      </c>
      <c r="Q11" s="27">
        <v>0</v>
      </c>
      <c r="R11" s="27">
        <v>33.09</v>
      </c>
      <c r="S11" s="27">
        <v>0</v>
      </c>
      <c r="T11" s="27">
        <v>0</v>
      </c>
      <c r="U11" s="27">
        <v>0</v>
      </c>
      <c r="V11" s="27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</row>
    <row r="12" spans="1:31" ht="10.5">
      <c r="A12" s="27" t="e">
        <f>#REF!</f>
        <v>#REF!</v>
      </c>
      <c r="B12" s="27">
        <f t="shared" si="0"/>
        <v>7.25</v>
      </c>
      <c r="C12" s="27">
        <v>3.65</v>
      </c>
      <c r="D12" s="27">
        <v>3.6</v>
      </c>
      <c r="E12" s="27">
        <v>0.2</v>
      </c>
      <c r="F12" s="27">
        <v>0</v>
      </c>
      <c r="G12" s="27">
        <v>0</v>
      </c>
      <c r="H12" s="27">
        <v>0</v>
      </c>
      <c r="I12" s="28" t="e">
        <f>#REF!</f>
        <v>#REF!</v>
      </c>
      <c r="J12" s="28">
        <v>0</v>
      </c>
      <c r="K12" s="28" t="e">
        <f>#REF!</f>
        <v>#REF!</v>
      </c>
      <c r="L12" s="27">
        <v>0</v>
      </c>
      <c r="M12" s="27">
        <v>0</v>
      </c>
      <c r="N12" s="27">
        <v>3.66</v>
      </c>
      <c r="O12" s="27">
        <v>2.5</v>
      </c>
      <c r="P12" s="27">
        <v>3.47</v>
      </c>
      <c r="Q12" s="27">
        <v>0.19</v>
      </c>
      <c r="R12" s="27">
        <v>2.37</v>
      </c>
      <c r="S12" s="27">
        <v>0.13</v>
      </c>
      <c r="T12" s="27">
        <v>0</v>
      </c>
      <c r="U12" s="27">
        <v>0</v>
      </c>
      <c r="V12" s="27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0.21</v>
      </c>
    </row>
    <row r="13" spans="1:31" ht="10.5">
      <c r="A13" s="27" t="e">
        <f>#REF!</f>
        <v>#REF!</v>
      </c>
      <c r="B13" s="27">
        <f t="shared" si="0"/>
        <v>6.14</v>
      </c>
      <c r="C13" s="27">
        <v>3.65</v>
      </c>
      <c r="D13" s="27">
        <v>2.49</v>
      </c>
      <c r="E13" s="27">
        <v>0.14</v>
      </c>
      <c r="F13" s="27">
        <v>0</v>
      </c>
      <c r="G13" s="27">
        <v>0</v>
      </c>
      <c r="H13" s="27">
        <v>0</v>
      </c>
      <c r="I13" s="28" t="e">
        <f>#REF!</f>
        <v>#REF!</v>
      </c>
      <c r="J13" s="28">
        <v>0</v>
      </c>
      <c r="K13" s="28" t="e">
        <f>#REF!</f>
        <v>#REF!</v>
      </c>
      <c r="L13" s="27">
        <v>0</v>
      </c>
      <c r="M13" s="27">
        <v>0</v>
      </c>
      <c r="N13" s="27">
        <v>3.6</v>
      </c>
      <c r="O13" s="27">
        <v>2.46</v>
      </c>
      <c r="P13" s="27">
        <v>3.47</v>
      </c>
      <c r="Q13" s="27">
        <v>0.13</v>
      </c>
      <c r="R13" s="27">
        <v>2.37</v>
      </c>
      <c r="S13" s="27">
        <v>0.09</v>
      </c>
      <c r="T13" s="27">
        <v>0</v>
      </c>
      <c r="U13" s="27">
        <v>0</v>
      </c>
      <c r="V13" s="27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0.21</v>
      </c>
    </row>
    <row r="14" spans="1:31" ht="10.5">
      <c r="A14" s="27" t="e">
        <f>#REF!</f>
        <v>#REF!</v>
      </c>
      <c r="B14" s="27">
        <f t="shared" si="0"/>
        <v>56.46</v>
      </c>
      <c r="C14" s="27">
        <v>15.5</v>
      </c>
      <c r="D14" s="27">
        <v>40.96</v>
      </c>
      <c r="E14" s="27">
        <v>2.05</v>
      </c>
      <c r="F14" s="27">
        <v>0</v>
      </c>
      <c r="G14" s="27">
        <v>0</v>
      </c>
      <c r="H14" s="27">
        <v>0</v>
      </c>
      <c r="I14" s="28" t="e">
        <f>#REF!</f>
        <v>#REF!</v>
      </c>
      <c r="J14" s="28">
        <v>0</v>
      </c>
      <c r="K14" s="28" t="e">
        <f>#REF!</f>
        <v>#REF!</v>
      </c>
      <c r="L14" s="27">
        <v>0</v>
      </c>
      <c r="M14" s="27">
        <v>0</v>
      </c>
      <c r="N14" s="27">
        <v>16.67</v>
      </c>
      <c r="O14" s="27">
        <v>11.41</v>
      </c>
      <c r="P14" s="27">
        <v>14.73</v>
      </c>
      <c r="Q14" s="27">
        <v>1.94</v>
      </c>
      <c r="R14" s="27">
        <v>10.08</v>
      </c>
      <c r="S14" s="27">
        <v>1.33</v>
      </c>
      <c r="T14" s="27">
        <v>0</v>
      </c>
      <c r="U14" s="27">
        <v>0</v>
      </c>
      <c r="V14" s="27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0.9</v>
      </c>
    </row>
    <row r="15" spans="1:31" ht="10.5">
      <c r="A15" s="27" t="e">
        <f>#REF!</f>
        <v>#REF!</v>
      </c>
      <c r="B15" s="27">
        <f t="shared" si="0"/>
        <v>543.65</v>
      </c>
      <c r="C15" s="27">
        <v>51.66</v>
      </c>
      <c r="D15" s="27">
        <v>136.54</v>
      </c>
      <c r="E15" s="27">
        <v>6.84</v>
      </c>
      <c r="F15" s="27">
        <v>355.45</v>
      </c>
      <c r="G15" s="27">
        <v>0</v>
      </c>
      <c r="H15" s="27">
        <v>0</v>
      </c>
      <c r="I15" s="28" t="e">
        <f>#REF!</f>
        <v>#REF!</v>
      </c>
      <c r="J15" s="28">
        <v>0</v>
      </c>
      <c r="K15" s="28" t="e">
        <f>#REF!</f>
        <v>#REF!</v>
      </c>
      <c r="L15" s="27">
        <v>0</v>
      </c>
      <c r="M15" s="27">
        <v>0</v>
      </c>
      <c r="N15" s="27">
        <v>55.58</v>
      </c>
      <c r="O15" s="27">
        <v>38.03</v>
      </c>
      <c r="P15" s="27">
        <v>49.08</v>
      </c>
      <c r="Q15" s="27">
        <v>6.5</v>
      </c>
      <c r="R15" s="27">
        <v>33.58</v>
      </c>
      <c r="S15" s="27">
        <v>4.45</v>
      </c>
      <c r="T15" s="27">
        <v>0</v>
      </c>
      <c r="U15" s="27">
        <v>0</v>
      </c>
      <c r="V15" s="27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0.9</v>
      </c>
    </row>
    <row r="16" spans="1:31" ht="10.5">
      <c r="A16" s="27" t="e">
        <f>#REF!</f>
        <v>#REF!</v>
      </c>
      <c r="B16" s="27">
        <f t="shared" si="0"/>
        <v>4842.44</v>
      </c>
      <c r="C16" s="27">
        <v>0</v>
      </c>
      <c r="D16" s="27">
        <v>0</v>
      </c>
      <c r="E16" s="27">
        <v>0</v>
      </c>
      <c r="F16" s="27">
        <v>4842.44</v>
      </c>
      <c r="G16" s="27">
        <v>4842.44</v>
      </c>
      <c r="H16" s="27">
        <v>0</v>
      </c>
      <c r="I16" s="28" t="e">
        <f>#REF!</f>
        <v>#REF!</v>
      </c>
      <c r="J16" s="28">
        <v>0</v>
      </c>
      <c r="K16" s="28" t="e">
        <f>#REF!</f>
        <v>#REF!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</row>
    <row r="17" spans="1:31" ht="10.5">
      <c r="A17" s="27" t="e">
        <f>#REF!</f>
        <v>#REF!</v>
      </c>
      <c r="B17" s="27">
        <f t="shared" si="0"/>
        <v>1008.11</v>
      </c>
      <c r="C17" s="27">
        <v>112.47</v>
      </c>
      <c r="D17" s="27">
        <v>278.5</v>
      </c>
      <c r="E17" s="27">
        <v>52.52</v>
      </c>
      <c r="F17" s="27">
        <v>617.14</v>
      </c>
      <c r="G17" s="27">
        <v>0</v>
      </c>
      <c r="H17" s="27">
        <v>0</v>
      </c>
      <c r="I17" s="28" t="e">
        <f>#REF!</f>
        <v>#REF!</v>
      </c>
      <c r="J17" s="28">
        <v>0</v>
      </c>
      <c r="K17" s="28" t="e">
        <f>#REF!</f>
        <v>#REF!</v>
      </c>
      <c r="L17" s="27">
        <v>0</v>
      </c>
      <c r="M17" s="27">
        <v>0</v>
      </c>
      <c r="N17" s="27">
        <v>156.74</v>
      </c>
      <c r="O17" s="27">
        <v>107.24</v>
      </c>
      <c r="P17" s="27">
        <v>106.85</v>
      </c>
      <c r="Q17" s="27">
        <v>49.89</v>
      </c>
      <c r="R17" s="27">
        <v>73.11</v>
      </c>
      <c r="S17" s="27">
        <v>34.13</v>
      </c>
      <c r="T17" s="27">
        <v>0</v>
      </c>
      <c r="U17" s="27">
        <v>0</v>
      </c>
      <c r="V17" s="27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1.96</v>
      </c>
    </row>
    <row r="18" spans="1:31" ht="10.5">
      <c r="A18" s="27" t="e">
        <f>#REF!</f>
        <v>#REF!</v>
      </c>
      <c r="B18" s="27">
        <f t="shared" si="0"/>
        <v>23.5</v>
      </c>
      <c r="C18" s="27">
        <v>0</v>
      </c>
      <c r="D18" s="27">
        <v>0</v>
      </c>
      <c r="E18" s="27">
        <v>0</v>
      </c>
      <c r="F18" s="27">
        <v>23.5</v>
      </c>
      <c r="G18" s="27">
        <v>0</v>
      </c>
      <c r="H18" s="27">
        <v>0</v>
      </c>
      <c r="I18" s="28" t="e">
        <f>#REF!</f>
        <v>#REF!</v>
      </c>
      <c r="J18" s="28">
        <v>0</v>
      </c>
      <c r="K18" s="28" t="e">
        <f>#REF!</f>
        <v>#REF!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</row>
    <row r="19" spans="1:31" ht="10.5">
      <c r="A19" s="27" t="e">
        <f>#REF!</f>
        <v>#REF!</v>
      </c>
      <c r="B19" s="27">
        <f t="shared" si="0"/>
        <v>1008.11</v>
      </c>
      <c r="C19" s="27">
        <v>112.47</v>
      </c>
      <c r="D19" s="27">
        <v>278.5</v>
      </c>
      <c r="E19" s="27">
        <v>52.52</v>
      </c>
      <c r="F19" s="27">
        <v>617.14</v>
      </c>
      <c r="G19" s="27">
        <v>0</v>
      </c>
      <c r="H19" s="27">
        <v>0</v>
      </c>
      <c r="I19" s="28" t="e">
        <f>#REF!</f>
        <v>#REF!</v>
      </c>
      <c r="J19" s="28">
        <v>0</v>
      </c>
      <c r="K19" s="28" t="e">
        <f>#REF!</f>
        <v>#REF!</v>
      </c>
      <c r="L19" s="27">
        <v>0</v>
      </c>
      <c r="M19" s="27">
        <v>0</v>
      </c>
      <c r="N19" s="27">
        <v>156.74</v>
      </c>
      <c r="O19" s="27">
        <v>107.24</v>
      </c>
      <c r="P19" s="27">
        <v>106.85</v>
      </c>
      <c r="Q19" s="27">
        <v>49.89</v>
      </c>
      <c r="R19" s="27">
        <v>73.11</v>
      </c>
      <c r="S19" s="27">
        <v>34.13</v>
      </c>
      <c r="T19" s="27">
        <v>0</v>
      </c>
      <c r="U19" s="27">
        <v>0</v>
      </c>
      <c r="V19" s="27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1.96</v>
      </c>
    </row>
    <row r="20" spans="1:31" ht="10.5">
      <c r="A20" s="27" t="e">
        <f>#REF!</f>
        <v>#REF!</v>
      </c>
      <c r="B20" s="27">
        <f t="shared" si="0"/>
        <v>11.45</v>
      </c>
      <c r="C20" s="27">
        <v>0</v>
      </c>
      <c r="D20" s="27">
        <v>0</v>
      </c>
      <c r="E20" s="27">
        <v>0</v>
      </c>
      <c r="F20" s="27">
        <v>11.45</v>
      </c>
      <c r="G20" s="27">
        <v>0</v>
      </c>
      <c r="H20" s="27">
        <v>0</v>
      </c>
      <c r="I20" s="28" t="e">
        <f>#REF!</f>
        <v>#REF!</v>
      </c>
      <c r="J20" s="28">
        <v>0</v>
      </c>
      <c r="K20" s="28" t="e">
        <f>#REF!</f>
        <v>#REF!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</row>
    <row r="21" spans="1:31" ht="10.5">
      <c r="A21" s="27" t="e">
        <f>#REF!</f>
        <v>#REF!</v>
      </c>
      <c r="B21" s="27">
        <f t="shared" si="0"/>
        <v>816.26</v>
      </c>
      <c r="C21" s="27">
        <v>241.75</v>
      </c>
      <c r="D21" s="27">
        <v>304.2</v>
      </c>
      <c r="E21" s="27">
        <v>87.03</v>
      </c>
      <c r="F21" s="27">
        <v>270.31</v>
      </c>
      <c r="G21" s="27">
        <v>0</v>
      </c>
      <c r="H21" s="27">
        <v>0</v>
      </c>
      <c r="I21" s="28" t="e">
        <f>#REF!</f>
        <v>#REF!</v>
      </c>
      <c r="J21" s="28">
        <v>0</v>
      </c>
      <c r="K21" s="28" t="e">
        <f>#REF!</f>
        <v>#REF!</v>
      </c>
      <c r="L21" s="27">
        <v>0</v>
      </c>
      <c r="M21" s="27">
        <v>0</v>
      </c>
      <c r="N21" s="27">
        <v>312.34</v>
      </c>
      <c r="O21" s="27">
        <v>213.71</v>
      </c>
      <c r="P21" s="27">
        <v>229.66</v>
      </c>
      <c r="Q21" s="27">
        <v>82.68</v>
      </c>
      <c r="R21" s="27">
        <v>157.14</v>
      </c>
      <c r="S21" s="27">
        <v>56.57</v>
      </c>
      <c r="T21" s="27">
        <v>0</v>
      </c>
      <c r="U21" s="27">
        <v>0</v>
      </c>
      <c r="V21" s="27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4.2</v>
      </c>
    </row>
    <row r="22" spans="1:31" ht="10.5">
      <c r="A22" s="27" t="e">
        <f>#REF!</f>
        <v>#REF!</v>
      </c>
      <c r="B22" s="27">
        <f t="shared" si="0"/>
        <v>2846.11</v>
      </c>
      <c r="C22" s="27">
        <v>361.58</v>
      </c>
      <c r="D22" s="27">
        <v>1115.49</v>
      </c>
      <c r="E22" s="27">
        <v>342.29</v>
      </c>
      <c r="F22" s="27">
        <v>1369.04</v>
      </c>
      <c r="G22" s="27">
        <v>0</v>
      </c>
      <c r="H22" s="27">
        <v>0</v>
      </c>
      <c r="I22" s="28" t="e">
        <f>#REF!</f>
        <v>#REF!</v>
      </c>
      <c r="J22" s="28">
        <v>0</v>
      </c>
      <c r="K22" s="28" t="e">
        <f>#REF!</f>
        <v>#REF!</v>
      </c>
      <c r="L22" s="27">
        <v>0</v>
      </c>
      <c r="M22" s="27">
        <v>0</v>
      </c>
      <c r="N22" s="27">
        <v>668.68</v>
      </c>
      <c r="O22" s="27">
        <v>457.52</v>
      </c>
      <c r="P22" s="27">
        <v>343.5</v>
      </c>
      <c r="Q22" s="27">
        <v>325.18</v>
      </c>
      <c r="R22" s="27">
        <v>235.03</v>
      </c>
      <c r="S22" s="27">
        <v>222.49</v>
      </c>
      <c r="T22" s="27">
        <v>0</v>
      </c>
      <c r="U22" s="27">
        <v>0</v>
      </c>
      <c r="V22" s="27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6.29</v>
      </c>
    </row>
    <row r="23" spans="1:31" ht="10.5">
      <c r="A23" s="27" t="e">
        <f>#REF!</f>
        <v>#REF!</v>
      </c>
      <c r="B23" s="27">
        <f t="shared" si="0"/>
        <v>7.8</v>
      </c>
      <c r="C23" s="27">
        <v>0</v>
      </c>
      <c r="D23" s="27">
        <v>0</v>
      </c>
      <c r="E23" s="27">
        <v>0</v>
      </c>
      <c r="F23" s="27">
        <v>7.8</v>
      </c>
      <c r="G23" s="27">
        <v>7.51</v>
      </c>
      <c r="H23" s="27">
        <v>0</v>
      </c>
      <c r="I23" s="28" t="e">
        <f>#REF!</f>
        <v>#REF!</v>
      </c>
      <c r="J23" s="28">
        <v>0</v>
      </c>
      <c r="K23" s="28" t="e">
        <f>#REF!</f>
        <v>#REF!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</row>
    <row r="24" spans="1:31" ht="10.5">
      <c r="A24" s="27" t="e">
        <f>#REF!</f>
        <v>#REF!</v>
      </c>
      <c r="B24" s="27">
        <f t="shared" si="0"/>
        <v>788.37</v>
      </c>
      <c r="C24" s="27">
        <v>82.62</v>
      </c>
      <c r="D24" s="27">
        <v>12.01</v>
      </c>
      <c r="E24" s="27">
        <v>0.67</v>
      </c>
      <c r="F24" s="27">
        <v>693.74</v>
      </c>
      <c r="G24" s="27">
        <v>0</v>
      </c>
      <c r="H24" s="27">
        <v>0</v>
      </c>
      <c r="I24" s="28" t="e">
        <f>#REF!</f>
        <v>#REF!</v>
      </c>
      <c r="J24" s="28">
        <v>0</v>
      </c>
      <c r="K24" s="28" t="e">
        <f>#REF!</f>
        <v>#REF!</v>
      </c>
      <c r="L24" s="27">
        <v>0</v>
      </c>
      <c r="M24" s="27">
        <v>0</v>
      </c>
      <c r="N24" s="27">
        <v>79.13</v>
      </c>
      <c r="O24" s="27">
        <v>54.14</v>
      </c>
      <c r="P24" s="27">
        <v>78.49</v>
      </c>
      <c r="Q24" s="27">
        <v>0.64</v>
      </c>
      <c r="R24" s="27">
        <v>53.7</v>
      </c>
      <c r="S24" s="27">
        <v>0.44</v>
      </c>
      <c r="T24" s="27">
        <v>0</v>
      </c>
      <c r="U24" s="27">
        <v>0</v>
      </c>
      <c r="V24" s="27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1.44</v>
      </c>
    </row>
    <row r="25" spans="1:31" ht="10.5">
      <c r="A25" s="27" t="e">
        <f>#REF!</f>
        <v>#REF!</v>
      </c>
      <c r="B25" s="27">
        <f t="shared" si="0"/>
        <v>336.88</v>
      </c>
      <c r="C25" s="27">
        <v>58.97</v>
      </c>
      <c r="D25" s="27">
        <v>24.02</v>
      </c>
      <c r="E25" s="27">
        <v>1.33</v>
      </c>
      <c r="F25" s="27">
        <v>253.89</v>
      </c>
      <c r="G25" s="27">
        <v>0</v>
      </c>
      <c r="H25" s="27">
        <v>0</v>
      </c>
      <c r="I25" s="28" t="e">
        <f>#REF!</f>
        <v>#REF!</v>
      </c>
      <c r="J25" s="28">
        <v>0</v>
      </c>
      <c r="K25" s="28" t="e">
        <f>#REF!</f>
        <v>#REF!</v>
      </c>
      <c r="L25" s="27">
        <v>0</v>
      </c>
      <c r="M25" s="27">
        <v>0</v>
      </c>
      <c r="N25" s="27">
        <v>57.29</v>
      </c>
      <c r="O25" s="27">
        <v>39.2</v>
      </c>
      <c r="P25" s="27">
        <v>56.02</v>
      </c>
      <c r="Q25" s="27">
        <v>1.27</v>
      </c>
      <c r="R25" s="27">
        <v>38.33</v>
      </c>
      <c r="S25" s="27">
        <v>0.87</v>
      </c>
      <c r="T25" s="27">
        <v>0</v>
      </c>
      <c r="U25" s="27">
        <v>0</v>
      </c>
      <c r="V25" s="27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1.03</v>
      </c>
    </row>
    <row r="26" spans="1:31" ht="10.5">
      <c r="A26" s="27" t="e">
        <f>#REF!</f>
        <v>#REF!</v>
      </c>
      <c r="B26" s="27">
        <f t="shared" si="0"/>
        <v>9541.79</v>
      </c>
      <c r="C26" s="27">
        <v>0</v>
      </c>
      <c r="D26" s="27">
        <v>0</v>
      </c>
      <c r="E26" s="27">
        <v>0</v>
      </c>
      <c r="F26" s="27">
        <v>9541.79</v>
      </c>
      <c r="G26" s="27">
        <v>9348.29</v>
      </c>
      <c r="H26" s="27">
        <v>0</v>
      </c>
      <c r="I26" s="28" t="e">
        <f>#REF!</f>
        <v>#REF!</v>
      </c>
      <c r="J26" s="28">
        <v>0</v>
      </c>
      <c r="K26" s="28" t="e">
        <f>#REF!</f>
        <v>#REF!</v>
      </c>
      <c r="L26" s="27">
        <v>124.8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</row>
    <row r="27" spans="1:31" ht="10.5">
      <c r="A27" s="27" t="e">
        <f>#REF!</f>
        <v>#REF!</v>
      </c>
      <c r="B27" s="27">
        <f t="shared" si="0"/>
        <v>3430.73</v>
      </c>
      <c r="C27" s="27">
        <v>186.24</v>
      </c>
      <c r="D27" s="27">
        <v>3</v>
      </c>
      <c r="E27" s="27">
        <v>0.17</v>
      </c>
      <c r="F27" s="27">
        <v>3241.49</v>
      </c>
      <c r="G27" s="27">
        <v>0</v>
      </c>
      <c r="H27" s="27">
        <v>0</v>
      </c>
      <c r="I27" s="28" t="e">
        <f>#REF!</f>
        <v>#REF!</v>
      </c>
      <c r="J27" s="28">
        <v>0</v>
      </c>
      <c r="K27" s="28" t="e">
        <f>#REF!</f>
        <v>#REF!</v>
      </c>
      <c r="L27" s="27">
        <v>0</v>
      </c>
      <c r="M27" s="27">
        <v>0</v>
      </c>
      <c r="N27" s="27">
        <v>177.09</v>
      </c>
      <c r="O27" s="27">
        <v>121.17</v>
      </c>
      <c r="P27" s="27">
        <v>176.93</v>
      </c>
      <c r="Q27" s="27">
        <v>0.16</v>
      </c>
      <c r="R27" s="27">
        <v>121.06</v>
      </c>
      <c r="S27" s="27">
        <v>0.11</v>
      </c>
      <c r="T27" s="27">
        <v>0</v>
      </c>
      <c r="U27" s="27">
        <v>0</v>
      </c>
      <c r="V27" s="27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3.24</v>
      </c>
    </row>
    <row r="28" spans="1:31" ht="10.5">
      <c r="A28" s="27" t="e">
        <f>#REF!</f>
        <v>#REF!</v>
      </c>
      <c r="B28" s="27">
        <f t="shared" si="0"/>
        <v>26.38</v>
      </c>
      <c r="C28" s="27">
        <v>12.16</v>
      </c>
      <c r="D28" s="27">
        <v>12.01</v>
      </c>
      <c r="E28" s="27">
        <v>0.67</v>
      </c>
      <c r="F28" s="27">
        <v>2.21</v>
      </c>
      <c r="G28" s="27">
        <v>0</v>
      </c>
      <c r="H28" s="27">
        <v>0</v>
      </c>
      <c r="I28" s="28" t="e">
        <f>#REF!</f>
        <v>#REF!</v>
      </c>
      <c r="J28" s="28">
        <v>0</v>
      </c>
      <c r="K28" s="28" t="e">
        <f>#REF!</f>
        <v>#REF!</v>
      </c>
      <c r="L28" s="27">
        <v>0</v>
      </c>
      <c r="M28" s="27">
        <v>0</v>
      </c>
      <c r="N28" s="27">
        <v>12.19</v>
      </c>
      <c r="O28" s="27">
        <v>8.34</v>
      </c>
      <c r="P28" s="27">
        <v>11.55</v>
      </c>
      <c r="Q28" s="27">
        <v>0.64</v>
      </c>
      <c r="R28" s="27">
        <v>7.9</v>
      </c>
      <c r="S28" s="27">
        <v>0.44</v>
      </c>
      <c r="T28" s="27">
        <v>0</v>
      </c>
      <c r="U28" s="27">
        <v>0</v>
      </c>
      <c r="V28" s="27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0.21</v>
      </c>
    </row>
    <row r="29" spans="1:31" ht="10.5">
      <c r="A29" s="27" t="e">
        <f>#REF!</f>
        <v>#REF!</v>
      </c>
      <c r="B29" s="27">
        <f t="shared" si="0"/>
        <v>7.56</v>
      </c>
      <c r="C29" s="27">
        <v>0</v>
      </c>
      <c r="D29" s="27">
        <v>0</v>
      </c>
      <c r="E29" s="27">
        <v>0</v>
      </c>
      <c r="F29" s="27">
        <v>7.56</v>
      </c>
      <c r="G29" s="27">
        <v>0</v>
      </c>
      <c r="H29" s="27">
        <v>0</v>
      </c>
      <c r="I29" s="28" t="e">
        <f>#REF!</f>
        <v>#REF!</v>
      </c>
      <c r="J29" s="28">
        <v>0</v>
      </c>
      <c r="K29" s="28" t="e">
        <f>#REF!</f>
        <v>#REF!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</row>
    <row r="30" spans="1:31" ht="10.5">
      <c r="A30" s="27" t="e">
        <f>#REF!</f>
        <v>#REF!</v>
      </c>
      <c r="B30" s="27">
        <f t="shared" si="0"/>
        <v>7.56</v>
      </c>
      <c r="C30" s="27">
        <v>0</v>
      </c>
      <c r="D30" s="27">
        <v>0</v>
      </c>
      <c r="E30" s="27">
        <v>0</v>
      </c>
      <c r="F30" s="27">
        <v>7.56</v>
      </c>
      <c r="G30" s="27">
        <v>0</v>
      </c>
      <c r="H30" s="27">
        <v>0</v>
      </c>
      <c r="I30" s="28" t="e">
        <f>#REF!</f>
        <v>#REF!</v>
      </c>
      <c r="J30" s="28">
        <v>0</v>
      </c>
      <c r="K30" s="28" t="e">
        <f>#REF!</f>
        <v>#REF!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</row>
    <row r="31" spans="1:31" ht="10.5">
      <c r="A31" s="27" t="e">
        <f>#REF!</f>
        <v>#REF!</v>
      </c>
      <c r="B31" s="27">
        <f t="shared" si="0"/>
        <v>41.69</v>
      </c>
      <c r="C31" s="27">
        <v>12.16</v>
      </c>
      <c r="D31" s="27">
        <v>24.02</v>
      </c>
      <c r="E31" s="27">
        <v>1.33</v>
      </c>
      <c r="F31" s="27">
        <v>5.51</v>
      </c>
      <c r="G31" s="27">
        <v>0</v>
      </c>
      <c r="H31" s="27">
        <v>0</v>
      </c>
      <c r="I31" s="28" t="e">
        <f>#REF!</f>
        <v>#REF!</v>
      </c>
      <c r="J31" s="28">
        <v>0</v>
      </c>
      <c r="K31" s="28" t="e">
        <f>#REF!</f>
        <v>#REF!</v>
      </c>
      <c r="L31" s="27">
        <v>0</v>
      </c>
      <c r="M31" s="27">
        <v>0</v>
      </c>
      <c r="N31" s="27">
        <v>12.82</v>
      </c>
      <c r="O31" s="27">
        <v>8.77</v>
      </c>
      <c r="P31" s="27">
        <v>11.55</v>
      </c>
      <c r="Q31" s="27">
        <v>1.27</v>
      </c>
      <c r="R31" s="27">
        <v>7.9</v>
      </c>
      <c r="S31" s="27">
        <v>0.87</v>
      </c>
      <c r="T31" s="27">
        <v>0</v>
      </c>
      <c r="U31" s="27">
        <v>0</v>
      </c>
      <c r="V31" s="27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0.21</v>
      </c>
    </row>
    <row r="32" spans="1:31" ht="10.5">
      <c r="A32" s="27" t="e">
        <f>#REF!</f>
        <v>#REF!</v>
      </c>
      <c r="B32" s="27">
        <f t="shared" si="0"/>
        <v>16.51</v>
      </c>
      <c r="C32" s="27">
        <v>0</v>
      </c>
      <c r="D32" s="27">
        <v>0</v>
      </c>
      <c r="E32" s="27">
        <v>0</v>
      </c>
      <c r="F32" s="27">
        <v>16.51</v>
      </c>
      <c r="G32" s="27">
        <v>0</v>
      </c>
      <c r="H32" s="27">
        <v>0</v>
      </c>
      <c r="I32" s="28" t="e">
        <f>#REF!</f>
        <v>#REF!</v>
      </c>
      <c r="J32" s="28">
        <v>0</v>
      </c>
      <c r="K32" s="28" t="e">
        <f>#REF!</f>
        <v>#REF!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</row>
    <row r="33" spans="1:31" ht="10.5">
      <c r="A33" s="27" t="e">
        <f>#REF!</f>
        <v>#REF!</v>
      </c>
      <c r="B33" s="27">
        <f t="shared" si="0"/>
        <v>58.88</v>
      </c>
      <c r="C33" s="27">
        <v>24.2</v>
      </c>
      <c r="D33" s="27">
        <v>24.02</v>
      </c>
      <c r="E33" s="27">
        <v>1.33</v>
      </c>
      <c r="F33" s="27">
        <v>10.66</v>
      </c>
      <c r="G33" s="27">
        <v>0</v>
      </c>
      <c r="H33" s="27">
        <v>0</v>
      </c>
      <c r="I33" s="28" t="e">
        <f>#REF!</f>
        <v>#REF!</v>
      </c>
      <c r="J33" s="28">
        <v>0</v>
      </c>
      <c r="K33" s="28" t="e">
        <f>#REF!</f>
        <v>#REF!</v>
      </c>
      <c r="L33" s="27">
        <v>0</v>
      </c>
      <c r="M33" s="27">
        <v>0</v>
      </c>
      <c r="N33" s="27">
        <v>24.25</v>
      </c>
      <c r="O33" s="27">
        <v>16.59</v>
      </c>
      <c r="P33" s="27">
        <v>22.99</v>
      </c>
      <c r="Q33" s="27">
        <v>1.26</v>
      </c>
      <c r="R33" s="27">
        <v>15.73</v>
      </c>
      <c r="S33" s="27">
        <v>0.86</v>
      </c>
      <c r="T33" s="27">
        <v>0</v>
      </c>
      <c r="U33" s="27">
        <v>0</v>
      </c>
      <c r="V33" s="27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0.42</v>
      </c>
    </row>
    <row r="34" spans="1:31" ht="10.5">
      <c r="A34" s="27" t="e">
        <f>#REF!</f>
        <v>#REF!</v>
      </c>
      <c r="B34" s="27">
        <f t="shared" si="0"/>
        <v>222.25</v>
      </c>
      <c r="C34" s="27">
        <v>0</v>
      </c>
      <c r="D34" s="27">
        <v>0</v>
      </c>
      <c r="E34" s="27">
        <v>0</v>
      </c>
      <c r="F34" s="27">
        <v>222.25</v>
      </c>
      <c r="G34" s="27">
        <v>217.87</v>
      </c>
      <c r="H34" s="27">
        <v>0</v>
      </c>
      <c r="I34" s="28" t="e">
        <f>#REF!</f>
        <v>#REF!</v>
      </c>
      <c r="J34" s="28">
        <v>0</v>
      </c>
      <c r="K34" s="28" t="e">
        <f>#REF!</f>
        <v>#REF!</v>
      </c>
      <c r="L34" s="27">
        <v>1.21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</row>
    <row r="35" spans="1:31" ht="10.5">
      <c r="A35" s="27" t="e">
        <f>#REF!</f>
        <v>#REF!</v>
      </c>
      <c r="B35" s="27">
        <f t="shared" si="0"/>
        <v>5546.65</v>
      </c>
      <c r="C35" s="27">
        <v>0</v>
      </c>
      <c r="D35" s="27">
        <v>0</v>
      </c>
      <c r="E35" s="27">
        <v>0</v>
      </c>
      <c r="F35" s="27">
        <v>5546.65</v>
      </c>
      <c r="G35" s="27">
        <v>5434.16</v>
      </c>
      <c r="H35" s="27">
        <v>0</v>
      </c>
      <c r="I35" s="28" t="e">
        <f>#REF!</f>
        <v>#REF!</v>
      </c>
      <c r="J35" s="28">
        <v>0</v>
      </c>
      <c r="K35" s="28" t="e">
        <f>#REF!</f>
        <v>#REF!</v>
      </c>
      <c r="L35" s="27">
        <v>68.8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</row>
    <row r="36" spans="1:31" ht="10.5">
      <c r="A36" s="27" t="e">
        <f>#REF!</f>
        <v>#REF!</v>
      </c>
      <c r="B36" s="27">
        <f t="shared" si="0"/>
        <v>12.82</v>
      </c>
      <c r="C36" s="27">
        <v>12.42</v>
      </c>
      <c r="D36" s="27">
        <v>0</v>
      </c>
      <c r="E36" s="27">
        <v>0</v>
      </c>
      <c r="F36" s="27">
        <v>0.4</v>
      </c>
      <c r="G36" s="27">
        <v>0</v>
      </c>
      <c r="H36" s="27">
        <v>0</v>
      </c>
      <c r="I36" s="28" t="e">
        <f>#REF!</f>
        <v>#REF!</v>
      </c>
      <c r="J36" s="28">
        <v>0</v>
      </c>
      <c r="K36" s="28" t="e">
        <f>#REF!</f>
        <v>#REF!</v>
      </c>
      <c r="L36" s="27">
        <v>0</v>
      </c>
      <c r="M36" s="27">
        <v>0</v>
      </c>
      <c r="N36" s="27">
        <v>11.8</v>
      </c>
      <c r="O36" s="27">
        <v>8.07</v>
      </c>
      <c r="P36" s="27">
        <v>11.8</v>
      </c>
      <c r="Q36" s="27">
        <v>0</v>
      </c>
      <c r="R36" s="27">
        <v>8.07</v>
      </c>
      <c r="S36" s="27">
        <v>0</v>
      </c>
      <c r="T36" s="27">
        <v>0</v>
      </c>
      <c r="U36" s="27">
        <v>0</v>
      </c>
      <c r="V36" s="27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0.22</v>
      </c>
    </row>
    <row r="37" spans="1:31" ht="10.5">
      <c r="A37" s="27" t="e">
        <f>#REF!</f>
        <v>#REF!</v>
      </c>
      <c r="B37" s="27">
        <f t="shared" si="0"/>
        <v>6.64</v>
      </c>
      <c r="C37" s="27">
        <v>0</v>
      </c>
      <c r="D37" s="27">
        <v>0</v>
      </c>
      <c r="E37" s="27">
        <v>0</v>
      </c>
      <c r="F37" s="27">
        <v>6.64</v>
      </c>
      <c r="G37" s="27">
        <v>0</v>
      </c>
      <c r="H37" s="27">
        <v>0</v>
      </c>
      <c r="I37" s="28" t="e">
        <f>#REF!</f>
        <v>#REF!</v>
      </c>
      <c r="J37" s="28">
        <v>0</v>
      </c>
      <c r="K37" s="28" t="e">
        <f>#REF!</f>
        <v>#REF!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</row>
    <row r="38" spans="1:31" ht="10.5">
      <c r="A38" s="27" t="e">
        <f>#REF!</f>
        <v>#REF!</v>
      </c>
      <c r="B38" s="27">
        <f t="shared" si="0"/>
        <v>6.54</v>
      </c>
      <c r="C38" s="27">
        <v>0</v>
      </c>
      <c r="D38" s="27">
        <v>0</v>
      </c>
      <c r="E38" s="27">
        <v>0</v>
      </c>
      <c r="F38" s="27">
        <v>6.54</v>
      </c>
      <c r="G38" s="27">
        <v>0</v>
      </c>
      <c r="H38" s="27">
        <v>0</v>
      </c>
      <c r="I38" s="28" t="e">
        <f>#REF!</f>
        <v>#REF!</v>
      </c>
      <c r="J38" s="28">
        <v>0</v>
      </c>
      <c r="K38" s="28" t="e">
        <f>#REF!</f>
        <v>#REF!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</row>
    <row r="39" ht="10.5">
      <c r="A39" s="33"/>
    </row>
    <row r="40" spans="1:10" ht="10.5">
      <c r="A40" s="33"/>
      <c r="B40" s="63" t="s">
        <v>189</v>
      </c>
      <c r="C40" s="63"/>
      <c r="D40" s="63"/>
      <c r="E40" s="63"/>
      <c r="F40" s="63"/>
      <c r="G40" s="63"/>
      <c r="H40" s="63"/>
      <c r="I40" s="63"/>
      <c r="J40" s="63"/>
    </row>
    <row r="41" spans="1:10" ht="10.5">
      <c r="A41" s="33"/>
      <c r="B41" s="63"/>
      <c r="C41" s="63"/>
      <c r="D41" s="63"/>
      <c r="E41" s="63"/>
      <c r="F41" s="63"/>
      <c r="G41" s="63"/>
      <c r="H41" s="63"/>
      <c r="I41" s="63"/>
      <c r="J41" s="63"/>
    </row>
    <row r="42" spans="1:31" ht="10.5">
      <c r="A42" s="27" t="e">
        <f>#REF!</f>
        <v>#REF!</v>
      </c>
      <c r="B42" s="27">
        <f>ROUND(C42+D42+F42,2)</f>
        <v>1342.42</v>
      </c>
      <c r="C42" s="27">
        <v>1342.42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8" t="e">
        <f>#REF!</f>
        <v>#REF!</v>
      </c>
      <c r="J42" s="28">
        <v>0</v>
      </c>
      <c r="K42" s="28" t="e">
        <f>#REF!</f>
        <v>#REF!</v>
      </c>
      <c r="L42" s="27">
        <v>0</v>
      </c>
      <c r="M42" s="27">
        <v>0</v>
      </c>
      <c r="N42" s="27">
        <v>966.54</v>
      </c>
      <c r="O42" s="27">
        <v>513.48</v>
      </c>
      <c r="P42" s="27">
        <v>966.54</v>
      </c>
      <c r="Q42" s="27">
        <v>0</v>
      </c>
      <c r="R42" s="27">
        <v>513.48</v>
      </c>
      <c r="S42" s="27">
        <v>0</v>
      </c>
      <c r="T42" s="27">
        <v>0</v>
      </c>
      <c r="U42" s="27">
        <v>0</v>
      </c>
      <c r="V42" s="27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</row>
    <row r="43" spans="1:31" ht="10.5">
      <c r="A43" s="27" t="e">
        <f>#REF!</f>
        <v>#REF!</v>
      </c>
      <c r="B43" s="27">
        <f>ROUND(C43+D43+F43,2)</f>
        <v>741.95</v>
      </c>
      <c r="C43" s="27">
        <v>741.95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8" t="e">
        <f>#REF!</f>
        <v>#REF!</v>
      </c>
      <c r="J43" s="28">
        <v>0</v>
      </c>
      <c r="K43" s="28" t="e">
        <f>#REF!</f>
        <v>#REF!</v>
      </c>
      <c r="L43" s="27">
        <v>0</v>
      </c>
      <c r="M43" s="27">
        <v>0</v>
      </c>
      <c r="N43" s="27">
        <v>534.2</v>
      </c>
      <c r="O43" s="27">
        <v>283.8</v>
      </c>
      <c r="P43" s="27">
        <v>534.2</v>
      </c>
      <c r="Q43" s="27">
        <v>0</v>
      </c>
      <c r="R43" s="27">
        <v>283.8</v>
      </c>
      <c r="S43" s="27">
        <v>0</v>
      </c>
      <c r="T43" s="27">
        <v>0</v>
      </c>
      <c r="U43" s="27">
        <v>0</v>
      </c>
      <c r="V43" s="27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</row>
    <row r="44" spans="1:31" ht="10.5">
      <c r="A44" s="27" t="e">
        <f>#REF!</f>
        <v>#REF!</v>
      </c>
      <c r="B44" s="27">
        <f>ROUND(C44+D44+F44,2)</f>
        <v>1141.45</v>
      </c>
      <c r="C44" s="27">
        <v>112.47</v>
      </c>
      <c r="D44" s="27">
        <v>79.64</v>
      </c>
      <c r="E44" s="27">
        <v>3.17</v>
      </c>
      <c r="F44" s="27">
        <v>949.34</v>
      </c>
      <c r="G44" s="27">
        <v>0</v>
      </c>
      <c r="H44" s="27">
        <v>0</v>
      </c>
      <c r="I44" s="28" t="e">
        <f>#REF!</f>
        <v>#REF!</v>
      </c>
      <c r="J44" s="28">
        <v>0</v>
      </c>
      <c r="K44" s="28" t="e">
        <f>#REF!</f>
        <v>#REF!</v>
      </c>
      <c r="L44" s="27">
        <v>0</v>
      </c>
      <c r="M44" s="27">
        <v>0</v>
      </c>
      <c r="N44" s="27">
        <v>109.86</v>
      </c>
      <c r="O44" s="27">
        <v>75.17</v>
      </c>
      <c r="P44" s="27">
        <v>106.85</v>
      </c>
      <c r="Q44" s="27">
        <v>3.01</v>
      </c>
      <c r="R44" s="27">
        <v>73.11</v>
      </c>
      <c r="S44" s="27">
        <v>2.06</v>
      </c>
      <c r="T44" s="27">
        <v>0</v>
      </c>
      <c r="U44" s="27">
        <v>0</v>
      </c>
      <c r="V44" s="27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1.96</v>
      </c>
    </row>
    <row r="45" spans="1:31" ht="10.5">
      <c r="A45" s="27" t="e">
        <f>#REF!</f>
        <v>#REF!</v>
      </c>
      <c r="B45" s="27">
        <f>ROUND(C45+D45+F45,2)</f>
        <v>1684.82</v>
      </c>
      <c r="C45" s="27">
        <v>223.88</v>
      </c>
      <c r="D45" s="27">
        <v>118.43</v>
      </c>
      <c r="E45" s="27">
        <v>4.17</v>
      </c>
      <c r="F45" s="27">
        <v>1342.51</v>
      </c>
      <c r="G45" s="27">
        <v>0</v>
      </c>
      <c r="H45" s="27">
        <v>0</v>
      </c>
      <c r="I45" s="28" t="e">
        <f>#REF!</f>
        <v>#REF!</v>
      </c>
      <c r="J45" s="28">
        <v>0</v>
      </c>
      <c r="K45" s="28" t="e">
        <f>#REF!</f>
        <v>#REF!</v>
      </c>
      <c r="L45" s="27">
        <v>0</v>
      </c>
      <c r="M45" s="27">
        <v>0</v>
      </c>
      <c r="N45" s="27">
        <v>216.65</v>
      </c>
      <c r="O45" s="27">
        <v>148.23</v>
      </c>
      <c r="P45" s="27">
        <v>212.69</v>
      </c>
      <c r="Q45" s="27">
        <v>3.96</v>
      </c>
      <c r="R45" s="27">
        <v>145.52</v>
      </c>
      <c r="S45" s="27">
        <v>2.71</v>
      </c>
      <c r="T45" s="27">
        <v>0</v>
      </c>
      <c r="U45" s="27">
        <v>0</v>
      </c>
      <c r="V45" s="27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3.89</v>
      </c>
    </row>
    <row r="46" ht="10.5">
      <c r="A46" s="33"/>
    </row>
    <row r="47" spans="1:10" ht="10.5">
      <c r="A47" s="33"/>
      <c r="B47" s="63" t="s">
        <v>205</v>
      </c>
      <c r="C47" s="63"/>
      <c r="D47" s="63"/>
      <c r="E47" s="63"/>
      <c r="F47" s="63"/>
      <c r="G47" s="63"/>
      <c r="H47" s="63"/>
      <c r="I47" s="63"/>
      <c r="J47" s="63"/>
    </row>
    <row r="48" spans="1:10" ht="10.5">
      <c r="A48" s="33"/>
      <c r="B48" s="63"/>
      <c r="C48" s="63"/>
      <c r="D48" s="63"/>
      <c r="E48" s="63"/>
      <c r="F48" s="63"/>
      <c r="G48" s="63"/>
      <c r="H48" s="63"/>
      <c r="I48" s="63"/>
      <c r="J48" s="63"/>
    </row>
    <row r="49" spans="1:31" ht="10.5">
      <c r="A49" s="27" t="e">
        <f>#REF!</f>
        <v>#REF!</v>
      </c>
      <c r="B49" s="27">
        <f aca="true" t="shared" si="1" ref="B49:B61">ROUND(C49+D49+F49,2)</f>
        <v>2340.31</v>
      </c>
      <c r="C49" s="27">
        <v>250.16</v>
      </c>
      <c r="D49" s="27">
        <v>728.27</v>
      </c>
      <c r="E49" s="27">
        <v>228.16</v>
      </c>
      <c r="F49" s="27">
        <v>1361.88</v>
      </c>
      <c r="G49" s="27">
        <v>0</v>
      </c>
      <c r="H49" s="27">
        <v>0</v>
      </c>
      <c r="I49" s="28" t="e">
        <f>#REF!</f>
        <v>#REF!</v>
      </c>
      <c r="J49" s="28">
        <v>0</v>
      </c>
      <c r="K49" s="28" t="e">
        <f>#REF!</f>
        <v>#REF!</v>
      </c>
      <c r="L49" s="27">
        <v>0</v>
      </c>
      <c r="M49" s="27">
        <v>0</v>
      </c>
      <c r="N49" s="27">
        <v>454.4</v>
      </c>
      <c r="O49" s="27">
        <v>310.91</v>
      </c>
      <c r="P49" s="27">
        <v>237.65</v>
      </c>
      <c r="Q49" s="27">
        <v>216.75</v>
      </c>
      <c r="R49" s="27">
        <v>162.6</v>
      </c>
      <c r="S49" s="27">
        <v>148.31</v>
      </c>
      <c r="T49" s="27">
        <v>0</v>
      </c>
      <c r="U49" s="27">
        <v>0</v>
      </c>
      <c r="V49" s="27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4.35</v>
      </c>
    </row>
    <row r="50" spans="1:31" ht="10.5">
      <c r="A50" s="27" t="e">
        <f>#REF!</f>
        <v>#REF!</v>
      </c>
      <c r="B50" s="27">
        <f t="shared" si="1"/>
        <v>6.44</v>
      </c>
      <c r="C50" s="27">
        <v>0</v>
      </c>
      <c r="D50" s="27">
        <v>0</v>
      </c>
      <c r="E50" s="27">
        <v>0</v>
      </c>
      <c r="F50" s="27">
        <v>6.44</v>
      </c>
      <c r="G50" s="27">
        <v>6.2</v>
      </c>
      <c r="H50" s="27">
        <v>0</v>
      </c>
      <c r="I50" s="28" t="e">
        <f>#REF!</f>
        <v>#REF!</v>
      </c>
      <c r="J50" s="28">
        <v>0</v>
      </c>
      <c r="K50" s="28" t="e">
        <f>#REF!</f>
        <v>#REF!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</row>
    <row r="51" spans="1:31" ht="10.5">
      <c r="A51" s="27" t="e">
        <f>#REF!</f>
        <v>#REF!</v>
      </c>
      <c r="B51" s="27">
        <f t="shared" si="1"/>
        <v>5.6</v>
      </c>
      <c r="C51" s="27">
        <v>0</v>
      </c>
      <c r="D51" s="27">
        <v>0</v>
      </c>
      <c r="E51" s="27">
        <v>0</v>
      </c>
      <c r="F51" s="27">
        <v>5.6</v>
      </c>
      <c r="G51" s="27">
        <v>0</v>
      </c>
      <c r="H51" s="27">
        <v>0</v>
      </c>
      <c r="I51" s="28" t="e">
        <f>#REF!</f>
        <v>#REF!</v>
      </c>
      <c r="J51" s="28">
        <v>0</v>
      </c>
      <c r="K51" s="28" t="e">
        <f>#REF!</f>
        <v>#REF!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</row>
    <row r="52" spans="1:31" ht="10.5">
      <c r="A52" s="27" t="e">
        <f>#REF!</f>
        <v>#REF!</v>
      </c>
      <c r="B52" s="27">
        <f t="shared" si="1"/>
        <v>788.37</v>
      </c>
      <c r="C52" s="27">
        <v>82.62</v>
      </c>
      <c r="D52" s="27">
        <v>12.01</v>
      </c>
      <c r="E52" s="27">
        <v>0.67</v>
      </c>
      <c r="F52" s="27">
        <v>693.74</v>
      </c>
      <c r="G52" s="27">
        <v>0</v>
      </c>
      <c r="H52" s="27">
        <v>0</v>
      </c>
      <c r="I52" s="28" t="e">
        <f>#REF!</f>
        <v>#REF!</v>
      </c>
      <c r="J52" s="28">
        <v>0</v>
      </c>
      <c r="K52" s="28" t="e">
        <f>#REF!</f>
        <v>#REF!</v>
      </c>
      <c r="L52" s="27">
        <v>0</v>
      </c>
      <c r="M52" s="27">
        <v>0</v>
      </c>
      <c r="N52" s="27">
        <v>79.13</v>
      </c>
      <c r="O52" s="27">
        <v>54.14</v>
      </c>
      <c r="P52" s="27">
        <v>78.49</v>
      </c>
      <c r="Q52" s="27">
        <v>0.64</v>
      </c>
      <c r="R52" s="27">
        <v>53.7</v>
      </c>
      <c r="S52" s="27">
        <v>0.44</v>
      </c>
      <c r="T52" s="27">
        <v>0</v>
      </c>
      <c r="U52" s="27">
        <v>0</v>
      </c>
      <c r="V52" s="27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1.44</v>
      </c>
    </row>
    <row r="53" spans="1:31" ht="10.5">
      <c r="A53" s="27" t="e">
        <f>#REF!</f>
        <v>#REF!</v>
      </c>
      <c r="B53" s="27">
        <f t="shared" si="1"/>
        <v>4932.7</v>
      </c>
      <c r="C53" s="27">
        <v>0</v>
      </c>
      <c r="D53" s="27">
        <v>0</v>
      </c>
      <c r="E53" s="27">
        <v>0</v>
      </c>
      <c r="F53" s="27">
        <v>4932.7</v>
      </c>
      <c r="G53" s="27">
        <v>4544.13</v>
      </c>
      <c r="H53" s="27">
        <v>0</v>
      </c>
      <c r="I53" s="28" t="e">
        <f>#REF!</f>
        <v>#REF!</v>
      </c>
      <c r="J53" s="28">
        <v>0</v>
      </c>
      <c r="K53" s="28" t="e">
        <f>#REF!</f>
        <v>#REF!</v>
      </c>
      <c r="L53" s="27">
        <v>211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</row>
    <row r="54" spans="1:31" ht="10.5">
      <c r="A54" s="27" t="e">
        <f>#REF!</f>
        <v>#REF!</v>
      </c>
      <c r="B54" s="27">
        <f t="shared" si="1"/>
        <v>5338.69</v>
      </c>
      <c r="C54" s="27">
        <v>978.89</v>
      </c>
      <c r="D54" s="27">
        <v>2215.11</v>
      </c>
      <c r="E54" s="27">
        <v>630.06</v>
      </c>
      <c r="F54" s="27">
        <v>2144.69</v>
      </c>
      <c r="G54" s="27">
        <v>0</v>
      </c>
      <c r="H54" s="27">
        <v>0</v>
      </c>
      <c r="I54" s="28" t="e">
        <f>#REF!</f>
        <v>#REF!</v>
      </c>
      <c r="J54" s="28">
        <v>0</v>
      </c>
      <c r="K54" s="28" t="e">
        <f>#REF!</f>
        <v>#REF!</v>
      </c>
      <c r="L54" s="27">
        <v>0</v>
      </c>
      <c r="M54" s="27">
        <v>0</v>
      </c>
      <c r="N54" s="27">
        <v>1528.5</v>
      </c>
      <c r="O54" s="27">
        <v>1045.82</v>
      </c>
      <c r="P54" s="27">
        <v>929.95</v>
      </c>
      <c r="Q54" s="27">
        <v>598.55</v>
      </c>
      <c r="R54" s="27">
        <v>636.28</v>
      </c>
      <c r="S54" s="27">
        <v>409.54</v>
      </c>
      <c r="T54" s="27">
        <v>0</v>
      </c>
      <c r="U54" s="27">
        <v>0</v>
      </c>
      <c r="V54" s="27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17.02</v>
      </c>
    </row>
    <row r="55" spans="1:31" ht="10.5">
      <c r="A55" s="27" t="e">
        <f>#REF!</f>
        <v>#REF!</v>
      </c>
      <c r="B55" s="27">
        <f t="shared" si="1"/>
        <v>224.83</v>
      </c>
      <c r="C55" s="27">
        <v>0</v>
      </c>
      <c r="D55" s="27">
        <v>0</v>
      </c>
      <c r="E55" s="27">
        <v>0</v>
      </c>
      <c r="F55" s="27">
        <v>224.83</v>
      </c>
      <c r="G55" s="27">
        <v>0</v>
      </c>
      <c r="H55" s="27">
        <v>0</v>
      </c>
      <c r="I55" s="28" t="e">
        <f>#REF!</f>
        <v>#REF!</v>
      </c>
      <c r="J55" s="28">
        <v>0</v>
      </c>
      <c r="K55" s="28" t="e">
        <f>#REF!</f>
        <v>#REF!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</row>
    <row r="56" spans="1:31" ht="10.5">
      <c r="A56" s="27" t="e">
        <f>#REF!</f>
        <v>#REF!</v>
      </c>
      <c r="B56" s="27">
        <f t="shared" si="1"/>
        <v>847.98</v>
      </c>
      <c r="C56" s="27">
        <v>437.9</v>
      </c>
      <c r="D56" s="27">
        <v>26.97</v>
      </c>
      <c r="E56" s="27">
        <v>0.51</v>
      </c>
      <c r="F56" s="27">
        <v>383.11</v>
      </c>
      <c r="G56" s="27">
        <v>0</v>
      </c>
      <c r="H56" s="27">
        <v>0</v>
      </c>
      <c r="I56" s="28" t="e">
        <f>#REF!</f>
        <v>#REF!</v>
      </c>
      <c r="J56" s="28">
        <v>0</v>
      </c>
      <c r="K56" s="28" t="e">
        <f>#REF!</f>
        <v>#REF!</v>
      </c>
      <c r="L56" s="27">
        <v>0</v>
      </c>
      <c r="M56" s="27">
        <v>0</v>
      </c>
      <c r="N56" s="27">
        <v>416.49</v>
      </c>
      <c r="O56" s="27">
        <v>284.97</v>
      </c>
      <c r="P56" s="27">
        <v>416.01</v>
      </c>
      <c r="Q56" s="27">
        <v>0.48</v>
      </c>
      <c r="R56" s="27">
        <v>284.64</v>
      </c>
      <c r="S56" s="27">
        <v>0.33</v>
      </c>
      <c r="T56" s="27">
        <v>0</v>
      </c>
      <c r="U56" s="27">
        <v>0</v>
      </c>
      <c r="V56" s="27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7.62</v>
      </c>
    </row>
    <row r="57" spans="1:31" ht="10.5">
      <c r="A57" s="27" t="e">
        <f>#REF!</f>
        <v>#REF!</v>
      </c>
      <c r="B57" s="27">
        <f t="shared" si="1"/>
        <v>7.68</v>
      </c>
      <c r="C57" s="27">
        <v>0</v>
      </c>
      <c r="D57" s="27">
        <v>0</v>
      </c>
      <c r="E57" s="27">
        <v>0</v>
      </c>
      <c r="F57" s="27">
        <v>7.68</v>
      </c>
      <c r="G57" s="27">
        <v>0</v>
      </c>
      <c r="H57" s="27">
        <v>0</v>
      </c>
      <c r="I57" s="28" t="e">
        <f>#REF!</f>
        <v>#REF!</v>
      </c>
      <c r="J57" s="28">
        <v>0</v>
      </c>
      <c r="K57" s="28" t="e">
        <f>#REF!</f>
        <v>#REF!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</row>
    <row r="58" spans="1:31" ht="10.5">
      <c r="A58" s="27" t="e">
        <f>#REF!</f>
        <v>#REF!</v>
      </c>
      <c r="B58" s="27">
        <f t="shared" si="1"/>
        <v>5.73</v>
      </c>
      <c r="C58" s="27">
        <v>5.73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8" t="e">
        <f>#REF!</f>
        <v>#REF!</v>
      </c>
      <c r="J58" s="28">
        <v>0</v>
      </c>
      <c r="K58" s="28" t="e">
        <f>#REF!</f>
        <v>#REF!</v>
      </c>
      <c r="L58" s="27">
        <v>0</v>
      </c>
      <c r="M58" s="27">
        <v>0</v>
      </c>
      <c r="N58" s="27">
        <v>3.72</v>
      </c>
      <c r="O58" s="27">
        <v>2.29</v>
      </c>
      <c r="P58" s="27">
        <v>3.72</v>
      </c>
      <c r="Q58" s="27">
        <v>0</v>
      </c>
      <c r="R58" s="27">
        <v>2.29</v>
      </c>
      <c r="S58" s="27">
        <v>0</v>
      </c>
      <c r="T58" s="27">
        <v>0</v>
      </c>
      <c r="U58" s="27">
        <v>0</v>
      </c>
      <c r="V58" s="27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</row>
    <row r="59" spans="1:31" ht="10.5">
      <c r="A59" s="27" t="e">
        <f>#REF!</f>
        <v>#REF!</v>
      </c>
      <c r="B59" s="27">
        <f t="shared" si="1"/>
        <v>21.48</v>
      </c>
      <c r="C59" s="27">
        <v>21.48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8" t="e">
        <f>#REF!</f>
        <v>#REF!</v>
      </c>
      <c r="J59" s="28">
        <v>0</v>
      </c>
      <c r="K59" s="28" t="e">
        <f>#REF!</f>
        <v>#REF!</v>
      </c>
      <c r="L59" s="27">
        <v>0</v>
      </c>
      <c r="M59" s="27">
        <v>0</v>
      </c>
      <c r="N59" s="27">
        <v>13.96</v>
      </c>
      <c r="O59" s="27">
        <v>8.59</v>
      </c>
      <c r="P59" s="27">
        <v>13.96</v>
      </c>
      <c r="Q59" s="27">
        <v>0</v>
      </c>
      <c r="R59" s="27">
        <v>8.59</v>
      </c>
      <c r="S59" s="27">
        <v>0</v>
      </c>
      <c r="T59" s="27">
        <v>0</v>
      </c>
      <c r="U59" s="27">
        <v>0</v>
      </c>
      <c r="V59" s="27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</row>
    <row r="60" spans="1:31" ht="10.5">
      <c r="A60" s="27" t="e">
        <f>#REF!</f>
        <v>#REF!</v>
      </c>
      <c r="B60" s="27">
        <f t="shared" si="1"/>
        <v>229.08</v>
      </c>
      <c r="C60" s="27">
        <v>229.08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8" t="e">
        <f>#REF!</f>
        <v>#REF!</v>
      </c>
      <c r="J60" s="28">
        <v>0</v>
      </c>
      <c r="K60" s="28" t="e">
        <f>#REF!</f>
        <v>#REF!</v>
      </c>
      <c r="L60" s="27">
        <v>0</v>
      </c>
      <c r="M60" s="27">
        <v>0</v>
      </c>
      <c r="N60" s="27">
        <v>148.9</v>
      </c>
      <c r="O60" s="27">
        <v>91.63</v>
      </c>
      <c r="P60" s="27">
        <v>148.9</v>
      </c>
      <c r="Q60" s="27">
        <v>0</v>
      </c>
      <c r="R60" s="27">
        <v>91.63</v>
      </c>
      <c r="S60" s="27">
        <v>0</v>
      </c>
      <c r="T60" s="27">
        <v>0</v>
      </c>
      <c r="U60" s="27">
        <v>0</v>
      </c>
      <c r="V60" s="27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</row>
    <row r="61" spans="1:31" ht="10.5">
      <c r="A61" s="27" t="e">
        <f>#REF!</f>
        <v>#REF!</v>
      </c>
      <c r="B61" s="27">
        <f t="shared" si="1"/>
        <v>229.08</v>
      </c>
      <c r="C61" s="27">
        <v>229.08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8" t="e">
        <f>#REF!</f>
        <v>#REF!</v>
      </c>
      <c r="J61" s="28">
        <v>0</v>
      </c>
      <c r="K61" s="28" t="e">
        <f>#REF!</f>
        <v>#REF!</v>
      </c>
      <c r="L61" s="27">
        <v>0</v>
      </c>
      <c r="M61" s="27">
        <v>0</v>
      </c>
      <c r="N61" s="27">
        <v>148.9</v>
      </c>
      <c r="O61" s="27">
        <v>91.63</v>
      </c>
      <c r="P61" s="27">
        <v>148.9</v>
      </c>
      <c r="Q61" s="27">
        <v>0</v>
      </c>
      <c r="R61" s="27">
        <v>91.63</v>
      </c>
      <c r="S61" s="27">
        <v>0</v>
      </c>
      <c r="T61" s="27">
        <v>0</v>
      </c>
      <c r="U61" s="27">
        <v>0</v>
      </c>
      <c r="V61" s="27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</row>
    <row r="62" ht="10.5">
      <c r="A62" s="33"/>
    </row>
    <row r="63" spans="1:10" ht="10.5">
      <c r="A63" s="33"/>
      <c r="B63" s="63" t="s">
        <v>235</v>
      </c>
      <c r="C63" s="63"/>
      <c r="D63" s="63"/>
      <c r="E63" s="63"/>
      <c r="F63" s="63"/>
      <c r="G63" s="63"/>
      <c r="H63" s="63"/>
      <c r="I63" s="63"/>
      <c r="J63" s="63"/>
    </row>
    <row r="64" spans="1:10" ht="10.5">
      <c r="A64" s="33"/>
      <c r="B64" s="63"/>
      <c r="C64" s="63"/>
      <c r="D64" s="63"/>
      <c r="E64" s="63"/>
      <c r="F64" s="63"/>
      <c r="G64" s="63"/>
      <c r="H64" s="63"/>
      <c r="I64" s="63"/>
      <c r="J64" s="63"/>
    </row>
    <row r="65" spans="1:31" ht="10.5">
      <c r="A65" s="27" t="e">
        <f>#REF!</f>
        <v>#REF!</v>
      </c>
      <c r="B65" s="27">
        <f aca="true" t="shared" si="2" ref="B65:B73">ROUND(C65+D65+F65,2)</f>
        <v>2340.31</v>
      </c>
      <c r="C65" s="27">
        <v>250.16</v>
      </c>
      <c r="D65" s="27">
        <v>728.27</v>
      </c>
      <c r="E65" s="27">
        <v>228.16</v>
      </c>
      <c r="F65" s="27">
        <v>1361.88</v>
      </c>
      <c r="G65" s="27">
        <v>0</v>
      </c>
      <c r="H65" s="27">
        <v>0</v>
      </c>
      <c r="I65" s="28" t="e">
        <f>#REF!</f>
        <v>#REF!</v>
      </c>
      <c r="J65" s="28">
        <v>0</v>
      </c>
      <c r="K65" s="28" t="e">
        <f>#REF!</f>
        <v>#REF!</v>
      </c>
      <c r="L65" s="27">
        <v>0</v>
      </c>
      <c r="M65" s="27">
        <v>0</v>
      </c>
      <c r="N65" s="27">
        <v>454.4</v>
      </c>
      <c r="O65" s="27">
        <v>310.91</v>
      </c>
      <c r="P65" s="27">
        <v>237.65</v>
      </c>
      <c r="Q65" s="27">
        <v>216.75</v>
      </c>
      <c r="R65" s="27">
        <v>162.6</v>
      </c>
      <c r="S65" s="27">
        <v>148.31</v>
      </c>
      <c r="T65" s="27">
        <v>0</v>
      </c>
      <c r="U65" s="27">
        <v>0</v>
      </c>
      <c r="V65" s="27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4.35</v>
      </c>
    </row>
    <row r="66" spans="1:31" ht="10.5">
      <c r="A66" s="27" t="e">
        <f>#REF!</f>
        <v>#REF!</v>
      </c>
      <c r="B66" s="27">
        <f t="shared" si="2"/>
        <v>6.44</v>
      </c>
      <c r="C66" s="27">
        <v>0</v>
      </c>
      <c r="D66" s="27">
        <v>0</v>
      </c>
      <c r="E66" s="27">
        <v>0</v>
      </c>
      <c r="F66" s="27">
        <v>6.44</v>
      </c>
      <c r="G66" s="27">
        <v>6.2</v>
      </c>
      <c r="H66" s="27">
        <v>0</v>
      </c>
      <c r="I66" s="28" t="e">
        <f>#REF!</f>
        <v>#REF!</v>
      </c>
      <c r="J66" s="28">
        <v>0</v>
      </c>
      <c r="K66" s="28" t="e">
        <f>#REF!</f>
        <v>#REF!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</row>
    <row r="67" spans="1:31" ht="10.5">
      <c r="A67" s="27" t="e">
        <f>#REF!</f>
        <v>#REF!</v>
      </c>
      <c r="B67" s="27">
        <f t="shared" si="2"/>
        <v>5.6</v>
      </c>
      <c r="C67" s="27">
        <v>0</v>
      </c>
      <c r="D67" s="27">
        <v>0</v>
      </c>
      <c r="E67" s="27">
        <v>0</v>
      </c>
      <c r="F67" s="27">
        <v>5.6</v>
      </c>
      <c r="G67" s="27">
        <v>0</v>
      </c>
      <c r="H67" s="27">
        <v>0</v>
      </c>
      <c r="I67" s="28" t="e">
        <f>#REF!</f>
        <v>#REF!</v>
      </c>
      <c r="J67" s="28">
        <v>0</v>
      </c>
      <c r="K67" s="28" t="e">
        <f>#REF!</f>
        <v>#REF!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</row>
    <row r="68" spans="1:31" ht="10.5">
      <c r="A68" s="27" t="e">
        <f>#REF!</f>
        <v>#REF!</v>
      </c>
      <c r="B68" s="27">
        <f t="shared" si="2"/>
        <v>746.99</v>
      </c>
      <c r="C68" s="27">
        <v>70.84</v>
      </c>
      <c r="D68" s="27">
        <v>6</v>
      </c>
      <c r="E68" s="27">
        <v>0.33</v>
      </c>
      <c r="F68" s="27">
        <v>670.15</v>
      </c>
      <c r="G68" s="27">
        <v>0</v>
      </c>
      <c r="H68" s="27">
        <v>0</v>
      </c>
      <c r="I68" s="28" t="e">
        <f>#REF!</f>
        <v>#REF!</v>
      </c>
      <c r="J68" s="28">
        <v>0</v>
      </c>
      <c r="K68" s="28" t="e">
        <f>#REF!</f>
        <v>#REF!</v>
      </c>
      <c r="L68" s="27">
        <v>0</v>
      </c>
      <c r="M68" s="27">
        <v>0</v>
      </c>
      <c r="N68" s="27">
        <v>67.61</v>
      </c>
      <c r="O68" s="27">
        <v>46.26</v>
      </c>
      <c r="P68" s="27">
        <v>67.3</v>
      </c>
      <c r="Q68" s="27">
        <v>0.31</v>
      </c>
      <c r="R68" s="27">
        <v>46.05</v>
      </c>
      <c r="S68" s="27">
        <v>0.21</v>
      </c>
      <c r="T68" s="27">
        <v>0</v>
      </c>
      <c r="U68" s="27">
        <v>0</v>
      </c>
      <c r="V68" s="27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1.23</v>
      </c>
    </row>
    <row r="69" spans="1:31" ht="10.5">
      <c r="A69" s="27" t="e">
        <f>#REF!</f>
        <v>#REF!</v>
      </c>
      <c r="B69" s="27">
        <f t="shared" si="2"/>
        <v>3278.95</v>
      </c>
      <c r="C69" s="27">
        <v>0</v>
      </c>
      <c r="D69" s="27">
        <v>0</v>
      </c>
      <c r="E69" s="27">
        <v>0</v>
      </c>
      <c r="F69" s="27">
        <v>3278.95</v>
      </c>
      <c r="G69" s="27">
        <v>3020.65</v>
      </c>
      <c r="H69" s="27">
        <v>0</v>
      </c>
      <c r="I69" s="28" t="e">
        <f>#REF!</f>
        <v>#REF!</v>
      </c>
      <c r="J69" s="28">
        <v>0</v>
      </c>
      <c r="K69" s="28" t="e">
        <f>#REF!</f>
        <v>#REF!</v>
      </c>
      <c r="L69" s="27">
        <v>173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</row>
    <row r="70" spans="1:31" ht="10.5">
      <c r="A70" s="27" t="e">
        <f>#REF!</f>
        <v>#REF!</v>
      </c>
      <c r="B70" s="27">
        <f t="shared" si="2"/>
        <v>5826.87</v>
      </c>
      <c r="C70" s="27">
        <v>975.57</v>
      </c>
      <c r="D70" s="27">
        <v>1754.34</v>
      </c>
      <c r="E70" s="27">
        <v>477.38</v>
      </c>
      <c r="F70" s="27">
        <v>3096.96</v>
      </c>
      <c r="G70" s="27">
        <v>0</v>
      </c>
      <c r="H70" s="27">
        <v>0</v>
      </c>
      <c r="I70" s="28" t="e">
        <f>#REF!</f>
        <v>#REF!</v>
      </c>
      <c r="J70" s="28">
        <v>0</v>
      </c>
      <c r="K70" s="28" t="e">
        <f>#REF!</f>
        <v>#REF!</v>
      </c>
      <c r="L70" s="27">
        <v>0</v>
      </c>
      <c r="M70" s="27">
        <v>0</v>
      </c>
      <c r="N70" s="27">
        <v>1380.3</v>
      </c>
      <c r="O70" s="27">
        <v>944.42</v>
      </c>
      <c r="P70" s="27">
        <v>926.79</v>
      </c>
      <c r="Q70" s="27">
        <v>453.51</v>
      </c>
      <c r="R70" s="27">
        <v>634.12</v>
      </c>
      <c r="S70" s="27">
        <v>310.3</v>
      </c>
      <c r="T70" s="27">
        <v>0</v>
      </c>
      <c r="U70" s="27">
        <v>0</v>
      </c>
      <c r="V70" s="27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29">
        <v>0</v>
      </c>
      <c r="AD70" s="29">
        <v>0</v>
      </c>
      <c r="AE70" s="29">
        <v>16.97</v>
      </c>
    </row>
    <row r="71" spans="1:31" ht="10.5">
      <c r="A71" s="27" t="e">
        <f>#REF!</f>
        <v>#REF!</v>
      </c>
      <c r="B71" s="27">
        <f t="shared" si="2"/>
        <v>50</v>
      </c>
      <c r="C71" s="27">
        <v>0</v>
      </c>
      <c r="D71" s="27">
        <v>0</v>
      </c>
      <c r="E71" s="27">
        <v>0</v>
      </c>
      <c r="F71" s="27">
        <v>50</v>
      </c>
      <c r="G71" s="27">
        <v>51.68</v>
      </c>
      <c r="H71" s="27">
        <v>0</v>
      </c>
      <c r="I71" s="28" t="e">
        <f>#REF!</f>
        <v>#REF!</v>
      </c>
      <c r="J71" s="28">
        <v>0</v>
      </c>
      <c r="K71" s="28" t="e">
        <f>#REF!</f>
        <v>#REF!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0</v>
      </c>
    </row>
    <row r="72" spans="1:31" ht="10.5">
      <c r="A72" s="27" t="e">
        <f>#REF!</f>
        <v>#REF!</v>
      </c>
      <c r="B72" s="27">
        <f t="shared" si="2"/>
        <v>847.98</v>
      </c>
      <c r="C72" s="27">
        <v>437.9</v>
      </c>
      <c r="D72" s="27">
        <v>26.97</v>
      </c>
      <c r="E72" s="27">
        <v>0.51</v>
      </c>
      <c r="F72" s="27">
        <v>383.11</v>
      </c>
      <c r="G72" s="27">
        <v>0</v>
      </c>
      <c r="H72" s="27">
        <v>0</v>
      </c>
      <c r="I72" s="28" t="e">
        <f>#REF!</f>
        <v>#REF!</v>
      </c>
      <c r="J72" s="28">
        <v>0</v>
      </c>
      <c r="K72" s="28" t="e">
        <f>#REF!</f>
        <v>#REF!</v>
      </c>
      <c r="L72" s="27">
        <v>0</v>
      </c>
      <c r="M72" s="27">
        <v>0</v>
      </c>
      <c r="N72" s="27">
        <v>416.49</v>
      </c>
      <c r="O72" s="27">
        <v>284.97</v>
      </c>
      <c r="P72" s="27">
        <v>416.01</v>
      </c>
      <c r="Q72" s="27">
        <v>0.48</v>
      </c>
      <c r="R72" s="27">
        <v>284.64</v>
      </c>
      <c r="S72" s="27">
        <v>0.33</v>
      </c>
      <c r="T72" s="27">
        <v>0</v>
      </c>
      <c r="U72" s="27">
        <v>0</v>
      </c>
      <c r="V72" s="27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7.62</v>
      </c>
    </row>
    <row r="73" spans="1:31" ht="10.5">
      <c r="A73" s="27" t="e">
        <f>#REF!</f>
        <v>#REF!</v>
      </c>
      <c r="B73" s="27">
        <f t="shared" si="2"/>
        <v>7.68</v>
      </c>
      <c r="C73" s="27">
        <v>0</v>
      </c>
      <c r="D73" s="27">
        <v>0</v>
      </c>
      <c r="E73" s="27">
        <v>0</v>
      </c>
      <c r="F73" s="27">
        <v>7.68</v>
      </c>
      <c r="G73" s="27">
        <v>0</v>
      </c>
      <c r="H73" s="27">
        <v>0</v>
      </c>
      <c r="I73" s="28" t="e">
        <f>#REF!</f>
        <v>#REF!</v>
      </c>
      <c r="J73" s="28">
        <v>0</v>
      </c>
      <c r="K73" s="28" t="e">
        <f>#REF!</f>
        <v>#REF!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</row>
  </sheetData>
  <mergeCells count="8">
    <mergeCell ref="B7:J8"/>
    <mergeCell ref="B40:J41"/>
    <mergeCell ref="B47:J48"/>
    <mergeCell ref="B63:J64"/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E73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8" customWidth="1"/>
    <col min="2" max="16384" width="9.140625" style="29" customWidth="1"/>
  </cols>
  <sheetData>
    <row r="1" spans="1:31" s="30" customFormat="1" ht="10.5">
      <c r="A1" s="31"/>
      <c r="B1" s="32" t="s">
        <v>259</v>
      </c>
      <c r="C1" s="32" t="s">
        <v>260</v>
      </c>
      <c r="D1" s="32" t="s">
        <v>261</v>
      </c>
      <c r="E1" s="32" t="s">
        <v>262</v>
      </c>
      <c r="F1" s="32" t="s">
        <v>263</v>
      </c>
      <c r="G1" s="32" t="s">
        <v>264</v>
      </c>
      <c r="H1" s="32" t="s">
        <v>265</v>
      </c>
      <c r="I1" s="32" t="s">
        <v>266</v>
      </c>
      <c r="J1" s="32" t="s">
        <v>267</v>
      </c>
      <c r="K1" s="32" t="s">
        <v>268</v>
      </c>
      <c r="L1" s="32" t="s">
        <v>269</v>
      </c>
      <c r="M1" s="32" t="s">
        <v>270</v>
      </c>
      <c r="N1" s="32" t="s">
        <v>271</v>
      </c>
      <c r="O1" s="32" t="s">
        <v>272</v>
      </c>
      <c r="P1" s="32" t="s">
        <v>273</v>
      </c>
      <c r="Q1" s="32" t="s">
        <v>274</v>
      </c>
      <c r="R1" s="32" t="s">
        <v>275</v>
      </c>
      <c r="S1" s="32" t="s">
        <v>276</v>
      </c>
      <c r="T1" s="32" t="s">
        <v>277</v>
      </c>
      <c r="U1" s="32" t="s">
        <v>278</v>
      </c>
      <c r="V1" s="32" t="s">
        <v>279</v>
      </c>
      <c r="W1" s="32"/>
      <c r="X1" s="32" t="s">
        <v>280</v>
      </c>
      <c r="Y1" s="32" t="s">
        <v>281</v>
      </c>
      <c r="Z1" s="32" t="s">
        <v>282</v>
      </c>
      <c r="AA1" s="32" t="s">
        <v>283</v>
      </c>
      <c r="AB1" s="32" t="s">
        <v>284</v>
      </c>
      <c r="AC1" s="32" t="s">
        <v>285</v>
      </c>
      <c r="AD1" s="32" t="s">
        <v>286</v>
      </c>
      <c r="AE1" s="32" t="s">
        <v>287</v>
      </c>
    </row>
    <row r="2" spans="1:10" ht="10.5">
      <c r="A2" s="75"/>
      <c r="B2" s="76"/>
      <c r="C2" s="76"/>
      <c r="D2" s="76"/>
      <c r="E2" s="76"/>
      <c r="F2" s="76"/>
      <c r="G2" s="76"/>
      <c r="H2" s="76"/>
      <c r="I2" s="76"/>
      <c r="J2" s="76"/>
    </row>
    <row r="3" spans="1:10" ht="10.5">
      <c r="A3" s="34"/>
      <c r="B3" s="77" t="s">
        <v>288</v>
      </c>
      <c r="C3" s="77"/>
      <c r="D3" s="77"/>
      <c r="E3" s="77"/>
      <c r="F3" s="77"/>
      <c r="G3" s="77"/>
      <c r="H3" s="77"/>
      <c r="I3" s="77"/>
      <c r="J3" s="77"/>
    </row>
    <row r="4" spans="1:10" ht="10.5">
      <c r="A4" s="34"/>
      <c r="B4" s="77" t="s">
        <v>289</v>
      </c>
      <c r="C4" s="77"/>
      <c r="D4" s="77"/>
      <c r="E4" s="77"/>
      <c r="F4" s="77"/>
      <c r="G4" s="77"/>
      <c r="H4" s="77"/>
      <c r="I4" s="77"/>
      <c r="J4" s="77"/>
    </row>
    <row r="5" spans="1:10" ht="10.5">
      <c r="A5" s="75"/>
      <c r="B5" s="76"/>
      <c r="C5" s="76"/>
      <c r="D5" s="76"/>
      <c r="E5" s="76"/>
      <c r="F5" s="76"/>
      <c r="G5" s="76"/>
      <c r="H5" s="76"/>
      <c r="I5" s="76"/>
      <c r="J5" s="76"/>
    </row>
    <row r="6" ht="10.5">
      <c r="A6" s="33"/>
    </row>
    <row r="7" spans="1:10" ht="10.5">
      <c r="A7" s="33"/>
      <c r="B7" s="63" t="s">
        <v>31</v>
      </c>
      <c r="C7" s="63"/>
      <c r="D7" s="63"/>
      <c r="E7" s="63"/>
      <c r="F7" s="63"/>
      <c r="G7" s="63"/>
      <c r="H7" s="63"/>
      <c r="I7" s="63"/>
      <c r="J7" s="63"/>
    </row>
    <row r="8" spans="1:10" ht="10.5">
      <c r="A8" s="33"/>
      <c r="B8" s="63"/>
      <c r="C8" s="63"/>
      <c r="D8" s="63"/>
      <c r="E8" s="63"/>
      <c r="F8" s="63"/>
      <c r="G8" s="63"/>
      <c r="H8" s="63"/>
      <c r="I8" s="63"/>
      <c r="J8" s="63"/>
    </row>
    <row r="9" spans="1:31" ht="10.5">
      <c r="A9" s="27" t="e">
        <f>#REF!</f>
        <v>#REF!</v>
      </c>
      <c r="B9" s="27" t="e">
        <f aca="true" t="shared" si="0" ref="B9:B38">ROUND(C9+D9+F9,2)</f>
        <v>#REF!</v>
      </c>
      <c r="C9" s="27" t="e">
        <f>ROUND(#REF!*'Базовые цены за единицу'!C9,2)</f>
        <v>#REF!</v>
      </c>
      <c r="D9" s="27" t="e">
        <f>ROUND(#REF!*'Базовые цены за единицу'!D9,2)</f>
        <v>#REF!</v>
      </c>
      <c r="E9" s="27" t="e">
        <f>ROUND(#REF!*'Базовые цены за единицу'!E9,2)</f>
        <v>#REF!</v>
      </c>
      <c r="F9" s="27" t="e">
        <f>ROUND(#REF!*'Базовые цены за единицу'!F9,2)</f>
        <v>#REF!</v>
      </c>
      <c r="G9" s="27" t="e">
        <f>ROUND(#REF!*'Базовые цены за единицу'!G9,2)</f>
        <v>#REF!</v>
      </c>
      <c r="H9" s="27" t="e">
        <f>ROUND(#REF!*'Базовые цены за единицу'!H9,2)</f>
        <v>#REF!</v>
      </c>
      <c r="I9" s="35" t="e">
        <f>ОКРУГЛВСЕ(#REF!*'Базовые цены за единицу'!I9,8)</f>
        <v>#VALUE!</v>
      </c>
      <c r="J9" s="28" t="e">
        <f>ОКРУГЛВСЕ(#REF!*'Базовые цены за единицу'!J9,8)</f>
        <v>#VALUE!</v>
      </c>
      <c r="K9" s="35" t="e">
        <f>ОКРУГЛВСЕ(#REF!*'Базовые цены за единицу'!K9,8)</f>
        <v>#VALUE!</v>
      </c>
      <c r="L9" s="27" t="e">
        <f>ROUND(#REF!*'Базовые цены за единицу'!L9,2)</f>
        <v>#REF!</v>
      </c>
      <c r="M9" s="27" t="e">
        <f>ROUND(#REF!*'Базовые цены за единицу'!M9,2)</f>
        <v>#REF!</v>
      </c>
      <c r="N9" s="27" t="e">
        <f>ROUND((C9+E9)*#REF!/100,2)</f>
        <v>#REF!</v>
      </c>
      <c r="O9" s="27" t="e">
        <f>ROUND((C9+E9)*#REF!/100,2)</f>
        <v>#REF!</v>
      </c>
      <c r="P9" s="27" t="e">
        <f>ROUND(#REF!*'Базовые цены за единицу'!P9,2)</f>
        <v>#REF!</v>
      </c>
      <c r="Q9" s="27" t="e">
        <f>ROUND(#REF!*'Базовые цены за единицу'!Q9,2)</f>
        <v>#REF!</v>
      </c>
      <c r="R9" s="27" t="e">
        <f>ROUND(#REF!*'Базовые цены за единицу'!R9,2)</f>
        <v>#REF!</v>
      </c>
      <c r="S9" s="27" t="e">
        <f>ROUND(#REF!*'Базовые цены за единицу'!S9,2)</f>
        <v>#REF!</v>
      </c>
      <c r="T9" s="27" t="e">
        <f>ROUND(#REF!*'Базовые цены за единицу'!T9,2)</f>
        <v>#REF!</v>
      </c>
      <c r="U9" s="27" t="e">
        <f>ROUND(#REF!*'Базовые цены за единицу'!U9,2)</f>
        <v>#REF!</v>
      </c>
      <c r="V9" s="27" t="e">
        <f>ROUND(#REF!*'Базовые цены за единицу'!V9,2)</f>
        <v>#REF!</v>
      </c>
      <c r="X9" s="29" t="e">
        <f>ROUND(#REF!*'Базовые цены за единицу'!X9,2)</f>
        <v>#REF!</v>
      </c>
      <c r="Y9" s="29">
        <f>IF(Определители!I9="9",ROUND((C9+E9)*(Начисления!M9/100)*(#REF!/100),2),0)</f>
        <v>0</v>
      </c>
      <c r="Z9" s="29">
        <f>IF(Определители!I9="9",ROUND((C9+E9)*(100-Начисления!M9/100)*(#REF!/100),2),0)</f>
        <v>0</v>
      </c>
      <c r="AA9" s="29">
        <f>IF(Определители!I9="9",ROUND((C9+E9)*(Начисления!M9/100)*(#REF!/100),2),0)</f>
        <v>0</v>
      </c>
      <c r="AB9" s="29">
        <f>IF(Определители!I9="9",ROUND((C9+E9)*(100-Начисления!M9/100)*(#REF!/100),2),0)</f>
        <v>0</v>
      </c>
      <c r="AC9" s="29">
        <f>IF(Определители!I9="9",ROUND(B9*Начисления!M9/100,2),0)</f>
        <v>0</v>
      </c>
      <c r="AD9" s="29">
        <f>IF(Определители!I9="9",ROUND(B9*(100-Начисления!M9)/100,2),0)</f>
        <v>0</v>
      </c>
      <c r="AE9" s="29" t="e">
        <f>ROUND(#REF!*'Базовые цены за единицу'!AE9,2)</f>
        <v>#REF!</v>
      </c>
    </row>
    <row r="10" spans="1:31" ht="10.5">
      <c r="A10" s="27" t="e">
        <f>#REF!</f>
        <v>#REF!</v>
      </c>
      <c r="B10" s="27" t="e">
        <f t="shared" si="0"/>
        <v>#REF!</v>
      </c>
      <c r="C10" s="27" t="e">
        <f>ROUND(#REF!*'Базовые цены за единицу'!C10,2)</f>
        <v>#REF!</v>
      </c>
      <c r="D10" s="27" t="e">
        <f>ROUND(#REF!*'Базовые цены за единицу'!D10,2)</f>
        <v>#REF!</v>
      </c>
      <c r="E10" s="27" t="e">
        <f>ROUND(#REF!*'Базовые цены за единицу'!E10,2)</f>
        <v>#REF!</v>
      </c>
      <c r="F10" s="27" t="e">
        <f>ROUND(#REF!*'Базовые цены за единицу'!F10,2)</f>
        <v>#REF!</v>
      </c>
      <c r="G10" s="27" t="e">
        <f>ROUND(#REF!*'Базовые цены за единицу'!G10,2)</f>
        <v>#REF!</v>
      </c>
      <c r="H10" s="27" t="e">
        <f>ROUND(#REF!*'Базовые цены за единицу'!H10,2)</f>
        <v>#REF!</v>
      </c>
      <c r="I10" s="35" t="e">
        <f>ОКРУГЛВСЕ(#REF!*'Базовые цены за единицу'!I10,8)</f>
        <v>#VALUE!</v>
      </c>
      <c r="J10" s="28" t="e">
        <f>ОКРУГЛВСЕ(#REF!*'Базовые цены за единицу'!J10,8)</f>
        <v>#VALUE!</v>
      </c>
      <c r="K10" s="35" t="e">
        <f>ОКРУГЛВСЕ(#REF!*'Базовые цены за единицу'!K10,8)</f>
        <v>#VALUE!</v>
      </c>
      <c r="L10" s="27" t="e">
        <f>ROUND(#REF!*'Базовые цены за единицу'!L10,2)</f>
        <v>#REF!</v>
      </c>
      <c r="M10" s="27" t="e">
        <f>ROUND(#REF!*'Базовые цены за единицу'!M10,2)</f>
        <v>#REF!</v>
      </c>
      <c r="N10" s="27" t="e">
        <f>ROUND((C10+E10)*#REF!/100,2)</f>
        <v>#REF!</v>
      </c>
      <c r="O10" s="27" t="e">
        <f>ROUND((C10+E10)*#REF!/100,2)</f>
        <v>#REF!</v>
      </c>
      <c r="P10" s="27" t="e">
        <f>ROUND(#REF!*'Базовые цены за единицу'!P10,2)</f>
        <v>#REF!</v>
      </c>
      <c r="Q10" s="27" t="e">
        <f>ROUND(#REF!*'Базовые цены за единицу'!Q10,2)</f>
        <v>#REF!</v>
      </c>
      <c r="R10" s="27" t="e">
        <f>ROUND(#REF!*'Базовые цены за единицу'!R10,2)</f>
        <v>#REF!</v>
      </c>
      <c r="S10" s="27" t="e">
        <f>ROUND(#REF!*'Базовые цены за единицу'!S10,2)</f>
        <v>#REF!</v>
      </c>
      <c r="T10" s="27" t="e">
        <f>ROUND(#REF!*'Базовые цены за единицу'!T10,2)</f>
        <v>#REF!</v>
      </c>
      <c r="U10" s="27" t="e">
        <f>ROUND(#REF!*'Базовые цены за единицу'!U10,2)</f>
        <v>#REF!</v>
      </c>
      <c r="V10" s="27" t="e">
        <f>ROUND(#REF!*'Базовые цены за единицу'!V10,2)</f>
        <v>#REF!</v>
      </c>
      <c r="X10" s="29" t="e">
        <f>ROUND(#REF!*'Базовые цены за единицу'!X10,2)</f>
        <v>#REF!</v>
      </c>
      <c r="Y10" s="29">
        <f>IF(Определители!I10="9",ROUND((C10+E10)*(Начисления!M10/100)*(#REF!/100),2),0)</f>
        <v>0</v>
      </c>
      <c r="Z10" s="29">
        <f>IF(Определители!I10="9",ROUND((C10+E10)*(100-Начисления!M10/100)*(#REF!/100),2),0)</f>
        <v>0</v>
      </c>
      <c r="AA10" s="29">
        <f>IF(Определители!I10="9",ROUND((C10+E10)*(Начисления!M10/100)*(#REF!/100),2),0)</f>
        <v>0</v>
      </c>
      <c r="AB10" s="29">
        <f>IF(Определители!I10="9",ROUND((C10+E10)*(100-Начисления!M10/100)*(#REF!/100),2),0)</f>
        <v>0</v>
      </c>
      <c r="AC10" s="29">
        <f>IF(Определители!I10="9",ROUND(B10*Начисления!M10/100,2),0)</f>
        <v>0</v>
      </c>
      <c r="AD10" s="29">
        <f>IF(Определители!I10="9",ROUND(B10*(100-Начисления!M10)/100,2),0)</f>
        <v>0</v>
      </c>
      <c r="AE10" s="29" t="e">
        <f>ROUND(#REF!*'Базовые цены за единицу'!AE10,2)</f>
        <v>#REF!</v>
      </c>
    </row>
    <row r="11" spans="1:31" ht="10.5">
      <c r="A11" s="27" t="e">
        <f>#REF!</f>
        <v>#REF!</v>
      </c>
      <c r="B11" s="27" t="e">
        <f t="shared" si="0"/>
        <v>#REF!</v>
      </c>
      <c r="C11" s="27" t="e">
        <f>ROUND(#REF!*'Базовые цены за единицу'!C11,2)</f>
        <v>#REF!</v>
      </c>
      <c r="D11" s="27" t="e">
        <f>ROUND(#REF!*'Базовые цены за единицу'!D11,2)</f>
        <v>#REF!</v>
      </c>
      <c r="E11" s="27" t="e">
        <f>ROUND(#REF!*'Базовые цены за единицу'!E11,2)</f>
        <v>#REF!</v>
      </c>
      <c r="F11" s="27" t="e">
        <f>ROUND(#REF!*'Базовые цены за единицу'!F11,2)</f>
        <v>#REF!</v>
      </c>
      <c r="G11" s="27" t="e">
        <f>ROUND(#REF!*'Базовые цены за единицу'!G11,2)</f>
        <v>#REF!</v>
      </c>
      <c r="H11" s="27" t="e">
        <f>ROUND(#REF!*'Базовые цены за единицу'!H11,2)</f>
        <v>#REF!</v>
      </c>
      <c r="I11" s="35" t="e">
        <f>ОКРУГЛВСЕ(#REF!*'Базовые цены за единицу'!I11,8)</f>
        <v>#VALUE!</v>
      </c>
      <c r="J11" s="28" t="e">
        <f>ОКРУГЛВСЕ(#REF!*'Базовые цены за единицу'!J11,8)</f>
        <v>#VALUE!</v>
      </c>
      <c r="K11" s="35" t="e">
        <f>ОКРУГЛВСЕ(#REF!*'Базовые цены за единицу'!K11,8)</f>
        <v>#VALUE!</v>
      </c>
      <c r="L11" s="27" t="e">
        <f>ROUND(#REF!*'Базовые цены за единицу'!L11,2)</f>
        <v>#REF!</v>
      </c>
      <c r="M11" s="27" t="e">
        <f>ROUND(#REF!*'Базовые цены за единицу'!M11,2)</f>
        <v>#REF!</v>
      </c>
      <c r="N11" s="27" t="e">
        <f>ROUND((C11+E11)*#REF!/100,2)</f>
        <v>#REF!</v>
      </c>
      <c r="O11" s="27" t="e">
        <f>ROUND((C11+E11)*#REF!/100,2)</f>
        <v>#REF!</v>
      </c>
      <c r="P11" s="27" t="e">
        <f>ROUND(#REF!*'Базовые цены за единицу'!P11,2)</f>
        <v>#REF!</v>
      </c>
      <c r="Q11" s="27" t="e">
        <f>ROUND(#REF!*'Базовые цены за единицу'!Q11,2)</f>
        <v>#REF!</v>
      </c>
      <c r="R11" s="27" t="e">
        <f>ROUND(#REF!*'Базовые цены за единицу'!R11,2)</f>
        <v>#REF!</v>
      </c>
      <c r="S11" s="27" t="e">
        <f>ROUND(#REF!*'Базовые цены за единицу'!S11,2)</f>
        <v>#REF!</v>
      </c>
      <c r="T11" s="27" t="e">
        <f>ROUND(#REF!*'Базовые цены за единицу'!T11,2)</f>
        <v>#REF!</v>
      </c>
      <c r="U11" s="27" t="e">
        <f>ROUND(#REF!*'Базовые цены за единицу'!U11,2)</f>
        <v>#REF!</v>
      </c>
      <c r="V11" s="27" t="e">
        <f>ROUND(#REF!*'Базовые цены за единицу'!V11,2)</f>
        <v>#REF!</v>
      </c>
      <c r="X11" s="29" t="e">
        <f>ROUND(#REF!*'Базовые цены за единицу'!X11,2)</f>
        <v>#REF!</v>
      </c>
      <c r="Y11" s="29">
        <f>IF(Определители!I11="9",ROUND((C11+E11)*(Начисления!M11/100)*(#REF!/100),2),0)</f>
        <v>0</v>
      </c>
      <c r="Z11" s="29">
        <f>IF(Определители!I11="9",ROUND((C11+E11)*(100-Начисления!M11/100)*(#REF!/100),2),0)</f>
        <v>0</v>
      </c>
      <c r="AA11" s="29">
        <f>IF(Определители!I11="9",ROUND((C11+E11)*(Начисления!M11/100)*(#REF!/100),2),0)</f>
        <v>0</v>
      </c>
      <c r="AB11" s="29">
        <f>IF(Определители!I11="9",ROUND((C11+E11)*(100-Начисления!M11/100)*(#REF!/100),2),0)</f>
        <v>0</v>
      </c>
      <c r="AC11" s="29">
        <f>IF(Определители!I11="9",ROUND(B11*Начисления!M11/100,2),0)</f>
        <v>0</v>
      </c>
      <c r="AD11" s="29">
        <f>IF(Определители!I11="9",ROUND(B11*(100-Начисления!M11)/100,2),0)</f>
        <v>0</v>
      </c>
      <c r="AE11" s="29" t="e">
        <f>ROUND(#REF!*'Базовые цены за единицу'!AE11,2)</f>
        <v>#REF!</v>
      </c>
    </row>
    <row r="12" spans="1:31" ht="10.5">
      <c r="A12" s="27" t="e">
        <f>#REF!</f>
        <v>#REF!</v>
      </c>
      <c r="B12" s="27" t="e">
        <f t="shared" si="0"/>
        <v>#REF!</v>
      </c>
      <c r="C12" s="27" t="e">
        <f>ROUND(#REF!*'Базовые цены за единицу'!C12,2)</f>
        <v>#REF!</v>
      </c>
      <c r="D12" s="27" t="e">
        <f>ROUND(#REF!*'Базовые цены за единицу'!D12,2)</f>
        <v>#REF!</v>
      </c>
      <c r="E12" s="27" t="e">
        <f>ROUND(#REF!*'Базовые цены за единицу'!E12,2)</f>
        <v>#REF!</v>
      </c>
      <c r="F12" s="27" t="e">
        <f>ROUND(#REF!*'Базовые цены за единицу'!F12,2)</f>
        <v>#REF!</v>
      </c>
      <c r="G12" s="27" t="e">
        <f>ROUND(#REF!*'Базовые цены за единицу'!G12,2)</f>
        <v>#REF!</v>
      </c>
      <c r="H12" s="27" t="e">
        <f>ROUND(#REF!*'Базовые цены за единицу'!H12,2)</f>
        <v>#REF!</v>
      </c>
      <c r="I12" s="35" t="e">
        <f>ОКРУГЛВСЕ(#REF!*'Базовые цены за единицу'!I12,8)</f>
        <v>#VALUE!</v>
      </c>
      <c r="J12" s="28" t="e">
        <f>ОКРУГЛВСЕ(#REF!*'Базовые цены за единицу'!J12,8)</f>
        <v>#VALUE!</v>
      </c>
      <c r="K12" s="35" t="e">
        <f>ОКРУГЛВСЕ(#REF!*'Базовые цены за единицу'!K12,8)</f>
        <v>#VALUE!</v>
      </c>
      <c r="L12" s="27" t="e">
        <f>ROUND(#REF!*'Базовые цены за единицу'!L12,2)</f>
        <v>#REF!</v>
      </c>
      <c r="M12" s="27" t="e">
        <f>ROUND(#REF!*'Базовые цены за единицу'!M12,2)</f>
        <v>#REF!</v>
      </c>
      <c r="N12" s="27" t="e">
        <f>ROUND((C12+E12)*#REF!/100,2)</f>
        <v>#REF!</v>
      </c>
      <c r="O12" s="27" t="e">
        <f>ROUND((C12+E12)*#REF!/100,2)</f>
        <v>#REF!</v>
      </c>
      <c r="P12" s="27" t="e">
        <f>ROUND(#REF!*'Базовые цены за единицу'!P12,2)</f>
        <v>#REF!</v>
      </c>
      <c r="Q12" s="27" t="e">
        <f>ROUND(#REF!*'Базовые цены за единицу'!Q12,2)</f>
        <v>#REF!</v>
      </c>
      <c r="R12" s="27" t="e">
        <f>ROUND(#REF!*'Базовые цены за единицу'!R12,2)</f>
        <v>#REF!</v>
      </c>
      <c r="S12" s="27" t="e">
        <f>ROUND(#REF!*'Базовые цены за единицу'!S12,2)</f>
        <v>#REF!</v>
      </c>
      <c r="T12" s="27" t="e">
        <f>ROUND(#REF!*'Базовые цены за единицу'!T12,2)</f>
        <v>#REF!</v>
      </c>
      <c r="U12" s="27" t="e">
        <f>ROUND(#REF!*'Базовые цены за единицу'!U12,2)</f>
        <v>#REF!</v>
      </c>
      <c r="V12" s="27" t="e">
        <f>ROUND(#REF!*'Базовые цены за единицу'!V12,2)</f>
        <v>#REF!</v>
      </c>
      <c r="X12" s="29" t="e">
        <f>ROUND(#REF!*'Базовые цены за единицу'!X12,2)</f>
        <v>#REF!</v>
      </c>
      <c r="Y12" s="29">
        <f>IF(Определители!I12="9",ROUND((C12+E12)*(Начисления!M12/100)*(#REF!/100),2),0)</f>
        <v>0</v>
      </c>
      <c r="Z12" s="29">
        <f>IF(Определители!I12="9",ROUND((C12+E12)*(100-Начисления!M12/100)*(#REF!/100),2),0)</f>
        <v>0</v>
      </c>
      <c r="AA12" s="29">
        <f>IF(Определители!I12="9",ROUND((C12+E12)*(Начисления!M12/100)*(#REF!/100),2),0)</f>
        <v>0</v>
      </c>
      <c r="AB12" s="29">
        <f>IF(Определители!I12="9",ROUND((C12+E12)*(100-Начисления!M12/100)*(#REF!/100),2),0)</f>
        <v>0</v>
      </c>
      <c r="AC12" s="29">
        <f>IF(Определители!I12="9",ROUND(B12*Начисления!M12/100,2),0)</f>
        <v>0</v>
      </c>
      <c r="AD12" s="29">
        <f>IF(Определители!I12="9",ROUND(B12*(100-Начисления!M12)/100,2),0)</f>
        <v>0</v>
      </c>
      <c r="AE12" s="29" t="e">
        <f>ROUND(#REF!*'Базовые цены за единицу'!AE12,2)</f>
        <v>#REF!</v>
      </c>
    </row>
    <row r="13" spans="1:31" ht="10.5">
      <c r="A13" s="27" t="e">
        <f>#REF!</f>
        <v>#REF!</v>
      </c>
      <c r="B13" s="27" t="e">
        <f t="shared" si="0"/>
        <v>#REF!</v>
      </c>
      <c r="C13" s="27" t="e">
        <f>ROUND(#REF!*'Базовые цены за единицу'!C13,2)</f>
        <v>#REF!</v>
      </c>
      <c r="D13" s="27" t="e">
        <f>ROUND(#REF!*'Базовые цены за единицу'!D13,2)</f>
        <v>#REF!</v>
      </c>
      <c r="E13" s="27" t="e">
        <f>ROUND(#REF!*'Базовые цены за единицу'!E13,2)</f>
        <v>#REF!</v>
      </c>
      <c r="F13" s="27" t="e">
        <f>ROUND(#REF!*'Базовые цены за единицу'!F13,2)</f>
        <v>#REF!</v>
      </c>
      <c r="G13" s="27" t="e">
        <f>ROUND(#REF!*'Базовые цены за единицу'!G13,2)</f>
        <v>#REF!</v>
      </c>
      <c r="H13" s="27" t="e">
        <f>ROUND(#REF!*'Базовые цены за единицу'!H13,2)</f>
        <v>#REF!</v>
      </c>
      <c r="I13" s="35" t="e">
        <f>ОКРУГЛВСЕ(#REF!*'Базовые цены за единицу'!I13,8)</f>
        <v>#VALUE!</v>
      </c>
      <c r="J13" s="28" t="e">
        <f>ОКРУГЛВСЕ(#REF!*'Базовые цены за единицу'!J13,8)</f>
        <v>#VALUE!</v>
      </c>
      <c r="K13" s="35" t="e">
        <f>ОКРУГЛВСЕ(#REF!*'Базовые цены за единицу'!K13,8)</f>
        <v>#VALUE!</v>
      </c>
      <c r="L13" s="27" t="e">
        <f>ROUND(#REF!*'Базовые цены за единицу'!L13,2)</f>
        <v>#REF!</v>
      </c>
      <c r="M13" s="27" t="e">
        <f>ROUND(#REF!*'Базовые цены за единицу'!M13,2)</f>
        <v>#REF!</v>
      </c>
      <c r="N13" s="27" t="e">
        <f>ROUND((C13+E13)*#REF!/100,2)</f>
        <v>#REF!</v>
      </c>
      <c r="O13" s="27" t="e">
        <f>ROUND((C13+E13)*#REF!/100,2)</f>
        <v>#REF!</v>
      </c>
      <c r="P13" s="27" t="e">
        <f>ROUND(#REF!*'Базовые цены за единицу'!P13,2)</f>
        <v>#REF!</v>
      </c>
      <c r="Q13" s="27" t="e">
        <f>ROUND(#REF!*'Базовые цены за единицу'!Q13,2)</f>
        <v>#REF!</v>
      </c>
      <c r="R13" s="27" t="e">
        <f>ROUND(#REF!*'Базовые цены за единицу'!R13,2)</f>
        <v>#REF!</v>
      </c>
      <c r="S13" s="27" t="e">
        <f>ROUND(#REF!*'Базовые цены за единицу'!S13,2)</f>
        <v>#REF!</v>
      </c>
      <c r="T13" s="27" t="e">
        <f>ROUND(#REF!*'Базовые цены за единицу'!T13,2)</f>
        <v>#REF!</v>
      </c>
      <c r="U13" s="27" t="e">
        <f>ROUND(#REF!*'Базовые цены за единицу'!U13,2)</f>
        <v>#REF!</v>
      </c>
      <c r="V13" s="27" t="e">
        <f>ROUND(#REF!*'Базовые цены за единицу'!V13,2)</f>
        <v>#REF!</v>
      </c>
      <c r="X13" s="29" t="e">
        <f>ROUND(#REF!*'Базовые цены за единицу'!X13,2)</f>
        <v>#REF!</v>
      </c>
      <c r="Y13" s="29">
        <f>IF(Определители!I13="9",ROUND((C13+E13)*(Начисления!M13/100)*(#REF!/100),2),0)</f>
        <v>0</v>
      </c>
      <c r="Z13" s="29">
        <f>IF(Определители!I13="9",ROUND((C13+E13)*(100-Начисления!M13/100)*(#REF!/100),2),0)</f>
        <v>0</v>
      </c>
      <c r="AA13" s="29">
        <f>IF(Определители!I13="9",ROUND((C13+E13)*(Начисления!M13/100)*(#REF!/100),2),0)</f>
        <v>0</v>
      </c>
      <c r="AB13" s="29">
        <f>IF(Определители!I13="9",ROUND((C13+E13)*(100-Начисления!M13/100)*(#REF!/100),2),0)</f>
        <v>0</v>
      </c>
      <c r="AC13" s="29">
        <f>IF(Определители!I13="9",ROUND(B13*Начисления!M13/100,2),0)</f>
        <v>0</v>
      </c>
      <c r="AD13" s="29">
        <f>IF(Определители!I13="9",ROUND(B13*(100-Начисления!M13)/100,2),0)</f>
        <v>0</v>
      </c>
      <c r="AE13" s="29" t="e">
        <f>ROUND(#REF!*'Базовые цены за единицу'!AE13,2)</f>
        <v>#REF!</v>
      </c>
    </row>
    <row r="14" spans="1:31" ht="10.5">
      <c r="A14" s="27" t="e">
        <f>#REF!</f>
        <v>#REF!</v>
      </c>
      <c r="B14" s="27" t="e">
        <f t="shared" si="0"/>
        <v>#REF!</v>
      </c>
      <c r="C14" s="27" t="e">
        <f>ROUND(#REF!*'Базовые цены за единицу'!C14,2)</f>
        <v>#REF!</v>
      </c>
      <c r="D14" s="27" t="e">
        <f>ROUND(#REF!*'Базовые цены за единицу'!D14,2)</f>
        <v>#REF!</v>
      </c>
      <c r="E14" s="27" t="e">
        <f>ROUND(#REF!*'Базовые цены за единицу'!E14,2)</f>
        <v>#REF!</v>
      </c>
      <c r="F14" s="27" t="e">
        <f>ROUND(#REF!*'Базовые цены за единицу'!F14,2)</f>
        <v>#REF!</v>
      </c>
      <c r="G14" s="27" t="e">
        <f>ROUND(#REF!*'Базовые цены за единицу'!G14,2)</f>
        <v>#REF!</v>
      </c>
      <c r="H14" s="27" t="e">
        <f>ROUND(#REF!*'Базовые цены за единицу'!H14,2)</f>
        <v>#REF!</v>
      </c>
      <c r="I14" s="35" t="e">
        <f>ОКРУГЛВСЕ(#REF!*'Базовые цены за единицу'!I14,8)</f>
        <v>#VALUE!</v>
      </c>
      <c r="J14" s="28" t="e">
        <f>ОКРУГЛВСЕ(#REF!*'Базовые цены за единицу'!J14,8)</f>
        <v>#VALUE!</v>
      </c>
      <c r="K14" s="35" t="e">
        <f>ОКРУГЛВСЕ(#REF!*'Базовые цены за единицу'!K14,8)</f>
        <v>#VALUE!</v>
      </c>
      <c r="L14" s="27" t="e">
        <f>ROUND(#REF!*'Базовые цены за единицу'!L14,2)</f>
        <v>#REF!</v>
      </c>
      <c r="M14" s="27" t="e">
        <f>ROUND(#REF!*'Базовые цены за единицу'!M14,2)</f>
        <v>#REF!</v>
      </c>
      <c r="N14" s="27" t="e">
        <f>ROUND((C14+E14)*#REF!/100,2)</f>
        <v>#REF!</v>
      </c>
      <c r="O14" s="27" t="e">
        <f>ROUND((C14+E14)*#REF!/100,2)</f>
        <v>#REF!</v>
      </c>
      <c r="P14" s="27" t="e">
        <f>ROUND(#REF!*'Базовые цены за единицу'!P14,2)</f>
        <v>#REF!</v>
      </c>
      <c r="Q14" s="27" t="e">
        <f>ROUND(#REF!*'Базовые цены за единицу'!Q14,2)</f>
        <v>#REF!</v>
      </c>
      <c r="R14" s="27" t="e">
        <f>ROUND(#REF!*'Базовые цены за единицу'!R14,2)</f>
        <v>#REF!</v>
      </c>
      <c r="S14" s="27" t="e">
        <f>ROUND(#REF!*'Базовые цены за единицу'!S14,2)</f>
        <v>#REF!</v>
      </c>
      <c r="T14" s="27" t="e">
        <f>ROUND(#REF!*'Базовые цены за единицу'!T14,2)</f>
        <v>#REF!</v>
      </c>
      <c r="U14" s="27" t="e">
        <f>ROUND(#REF!*'Базовые цены за единицу'!U14,2)</f>
        <v>#REF!</v>
      </c>
      <c r="V14" s="27" t="e">
        <f>ROUND(#REF!*'Базовые цены за единицу'!V14,2)</f>
        <v>#REF!</v>
      </c>
      <c r="X14" s="29" t="e">
        <f>ROUND(#REF!*'Базовые цены за единицу'!X14,2)</f>
        <v>#REF!</v>
      </c>
      <c r="Y14" s="29">
        <f>IF(Определители!I14="9",ROUND((C14+E14)*(Начисления!M14/100)*(#REF!/100),2),0)</f>
        <v>0</v>
      </c>
      <c r="Z14" s="29">
        <f>IF(Определители!I14="9",ROUND((C14+E14)*(100-Начисления!M14/100)*(#REF!/100),2),0)</f>
        <v>0</v>
      </c>
      <c r="AA14" s="29">
        <f>IF(Определители!I14="9",ROUND((C14+E14)*(Начисления!M14/100)*(#REF!/100),2),0)</f>
        <v>0</v>
      </c>
      <c r="AB14" s="29">
        <f>IF(Определители!I14="9",ROUND((C14+E14)*(100-Начисления!M14/100)*(#REF!/100),2),0)</f>
        <v>0</v>
      </c>
      <c r="AC14" s="29">
        <f>IF(Определители!I14="9",ROUND(B14*Начисления!M14/100,2),0)</f>
        <v>0</v>
      </c>
      <c r="AD14" s="29">
        <f>IF(Определители!I14="9",ROUND(B14*(100-Начисления!M14)/100,2),0)</f>
        <v>0</v>
      </c>
      <c r="AE14" s="29" t="e">
        <f>ROUND(#REF!*'Базовые цены за единицу'!AE14,2)</f>
        <v>#REF!</v>
      </c>
    </row>
    <row r="15" spans="1:31" ht="10.5">
      <c r="A15" s="27" t="e">
        <f>#REF!</f>
        <v>#REF!</v>
      </c>
      <c r="B15" s="27" t="e">
        <f t="shared" si="0"/>
        <v>#REF!</v>
      </c>
      <c r="C15" s="27" t="e">
        <f>ROUND(#REF!*'Базовые цены за единицу'!C15,2)</f>
        <v>#REF!</v>
      </c>
      <c r="D15" s="27" t="e">
        <f>ROUND(#REF!*'Базовые цены за единицу'!D15,2)</f>
        <v>#REF!</v>
      </c>
      <c r="E15" s="27" t="e">
        <f>ROUND(#REF!*'Базовые цены за единицу'!E15,2)</f>
        <v>#REF!</v>
      </c>
      <c r="F15" s="27" t="e">
        <f>ROUND(#REF!*'Базовые цены за единицу'!F15,2)</f>
        <v>#REF!</v>
      </c>
      <c r="G15" s="27" t="e">
        <f>ROUND(#REF!*'Базовые цены за единицу'!G15,2)</f>
        <v>#REF!</v>
      </c>
      <c r="H15" s="27" t="e">
        <f>ROUND(#REF!*'Базовые цены за единицу'!H15,2)</f>
        <v>#REF!</v>
      </c>
      <c r="I15" s="35" t="e">
        <f>ОКРУГЛВСЕ(#REF!*'Базовые цены за единицу'!I15,8)</f>
        <v>#VALUE!</v>
      </c>
      <c r="J15" s="28" t="e">
        <f>ОКРУГЛВСЕ(#REF!*'Базовые цены за единицу'!J15,8)</f>
        <v>#VALUE!</v>
      </c>
      <c r="K15" s="35" t="e">
        <f>ОКРУГЛВСЕ(#REF!*'Базовые цены за единицу'!K15,8)</f>
        <v>#VALUE!</v>
      </c>
      <c r="L15" s="27" t="e">
        <f>ROUND(#REF!*'Базовые цены за единицу'!L15,2)</f>
        <v>#REF!</v>
      </c>
      <c r="M15" s="27" t="e">
        <f>ROUND(#REF!*'Базовые цены за единицу'!M15,2)</f>
        <v>#REF!</v>
      </c>
      <c r="N15" s="27" t="e">
        <f>ROUND((C15+E15)*#REF!/100,2)</f>
        <v>#REF!</v>
      </c>
      <c r="O15" s="27" t="e">
        <f>ROUND((C15+E15)*#REF!/100,2)</f>
        <v>#REF!</v>
      </c>
      <c r="P15" s="27" t="e">
        <f>ROUND(#REF!*'Базовые цены за единицу'!P15,2)</f>
        <v>#REF!</v>
      </c>
      <c r="Q15" s="27" t="e">
        <f>ROUND(#REF!*'Базовые цены за единицу'!Q15,2)</f>
        <v>#REF!</v>
      </c>
      <c r="R15" s="27" t="e">
        <f>ROUND(#REF!*'Базовые цены за единицу'!R15,2)</f>
        <v>#REF!</v>
      </c>
      <c r="S15" s="27" t="e">
        <f>ROUND(#REF!*'Базовые цены за единицу'!S15,2)</f>
        <v>#REF!</v>
      </c>
      <c r="T15" s="27" t="e">
        <f>ROUND(#REF!*'Базовые цены за единицу'!T15,2)</f>
        <v>#REF!</v>
      </c>
      <c r="U15" s="27" t="e">
        <f>ROUND(#REF!*'Базовые цены за единицу'!U15,2)</f>
        <v>#REF!</v>
      </c>
      <c r="V15" s="27" t="e">
        <f>ROUND(#REF!*'Базовые цены за единицу'!V15,2)</f>
        <v>#REF!</v>
      </c>
      <c r="X15" s="29" t="e">
        <f>ROUND(#REF!*'Базовые цены за единицу'!X15,2)</f>
        <v>#REF!</v>
      </c>
      <c r="Y15" s="29">
        <f>IF(Определители!I15="9",ROUND((C15+E15)*(Начисления!M15/100)*(#REF!/100),2),0)</f>
        <v>0</v>
      </c>
      <c r="Z15" s="29">
        <f>IF(Определители!I15="9",ROUND((C15+E15)*(100-Начисления!M15/100)*(#REF!/100),2),0)</f>
        <v>0</v>
      </c>
      <c r="AA15" s="29">
        <f>IF(Определители!I15="9",ROUND((C15+E15)*(Начисления!M15/100)*(#REF!/100),2),0)</f>
        <v>0</v>
      </c>
      <c r="AB15" s="29">
        <f>IF(Определители!I15="9",ROUND((C15+E15)*(100-Начисления!M15/100)*(#REF!/100),2),0)</f>
        <v>0</v>
      </c>
      <c r="AC15" s="29">
        <f>IF(Определители!I15="9",ROUND(B15*Начисления!M15/100,2),0)</f>
        <v>0</v>
      </c>
      <c r="AD15" s="29">
        <f>IF(Определители!I15="9",ROUND(B15*(100-Начисления!M15)/100,2),0)</f>
        <v>0</v>
      </c>
      <c r="AE15" s="29" t="e">
        <f>ROUND(#REF!*'Базовые цены за единицу'!AE15,2)</f>
        <v>#REF!</v>
      </c>
    </row>
    <row r="16" spans="1:31" ht="10.5">
      <c r="A16" s="27" t="e">
        <f>#REF!</f>
        <v>#REF!</v>
      </c>
      <c r="B16" s="27" t="e">
        <f t="shared" si="0"/>
        <v>#REF!</v>
      </c>
      <c r="C16" s="27" t="e">
        <f>ROUND(#REF!*'Базовые цены за единицу'!C16,2)</f>
        <v>#REF!</v>
      </c>
      <c r="D16" s="27" t="e">
        <f>ROUND(#REF!*'Базовые цены за единицу'!D16,2)</f>
        <v>#REF!</v>
      </c>
      <c r="E16" s="27" t="e">
        <f>ROUND(#REF!*'Базовые цены за единицу'!E16,2)</f>
        <v>#REF!</v>
      </c>
      <c r="F16" s="27" t="e">
        <f>ROUND(#REF!*'Базовые цены за единицу'!F16,2)</f>
        <v>#REF!</v>
      </c>
      <c r="G16" s="27" t="e">
        <f>ROUND(#REF!*'Базовые цены за единицу'!G16,2)</f>
        <v>#REF!</v>
      </c>
      <c r="H16" s="27" t="e">
        <f>ROUND(#REF!*'Базовые цены за единицу'!H16,2)</f>
        <v>#REF!</v>
      </c>
      <c r="I16" s="35" t="e">
        <f>ОКРУГЛВСЕ(#REF!*'Базовые цены за единицу'!I16,8)</f>
        <v>#VALUE!</v>
      </c>
      <c r="J16" s="28" t="e">
        <f>ОКРУГЛВСЕ(#REF!*'Базовые цены за единицу'!J16,8)</f>
        <v>#VALUE!</v>
      </c>
      <c r="K16" s="35" t="e">
        <f>ОКРУГЛВСЕ(#REF!*'Базовые цены за единицу'!K16,8)</f>
        <v>#VALUE!</v>
      </c>
      <c r="L16" s="27" t="e">
        <f>ROUND(#REF!*'Базовые цены за единицу'!L16,2)</f>
        <v>#REF!</v>
      </c>
      <c r="M16" s="27" t="e">
        <f>ROUND(#REF!*'Базовые цены за единицу'!M16,2)</f>
        <v>#REF!</v>
      </c>
      <c r="N16" s="27" t="e">
        <f>ROUND((C16+E16)*#REF!/100,2)</f>
        <v>#REF!</v>
      </c>
      <c r="O16" s="27" t="e">
        <f>ROUND((C16+E16)*#REF!/100,2)</f>
        <v>#REF!</v>
      </c>
      <c r="P16" s="27" t="e">
        <f>ROUND(#REF!*'Базовые цены за единицу'!P16,2)</f>
        <v>#REF!</v>
      </c>
      <c r="Q16" s="27" t="e">
        <f>ROUND(#REF!*'Базовые цены за единицу'!Q16,2)</f>
        <v>#REF!</v>
      </c>
      <c r="R16" s="27" t="e">
        <f>ROUND(#REF!*'Базовые цены за единицу'!R16,2)</f>
        <v>#REF!</v>
      </c>
      <c r="S16" s="27" t="e">
        <f>ROUND(#REF!*'Базовые цены за единицу'!S16,2)</f>
        <v>#REF!</v>
      </c>
      <c r="T16" s="27" t="e">
        <f>ROUND(#REF!*'Базовые цены за единицу'!T16,2)</f>
        <v>#REF!</v>
      </c>
      <c r="U16" s="27" t="e">
        <f>ROUND(#REF!*'Базовые цены за единицу'!U16,2)</f>
        <v>#REF!</v>
      </c>
      <c r="V16" s="27" t="e">
        <f>ROUND(#REF!*'Базовые цены за единицу'!V16,2)</f>
        <v>#REF!</v>
      </c>
      <c r="X16" s="29" t="e">
        <f>ROUND(#REF!*'Базовые цены за единицу'!X16,2)</f>
        <v>#REF!</v>
      </c>
      <c r="Y16" s="29">
        <f>IF(Определители!I16="9",ROUND((C16+E16)*(Начисления!M16/100)*(#REF!/100),2),0)</f>
        <v>0</v>
      </c>
      <c r="Z16" s="29">
        <f>IF(Определители!I16="9",ROUND((C16+E16)*(100-Начисления!M16/100)*(#REF!/100),2),0)</f>
        <v>0</v>
      </c>
      <c r="AA16" s="29">
        <f>IF(Определители!I16="9",ROUND((C16+E16)*(Начисления!M16/100)*(#REF!/100),2),0)</f>
        <v>0</v>
      </c>
      <c r="AB16" s="29">
        <f>IF(Определители!I16="9",ROUND((C16+E16)*(100-Начисления!M16/100)*(#REF!/100),2),0)</f>
        <v>0</v>
      </c>
      <c r="AC16" s="29">
        <f>IF(Определители!I16="9",ROUND(B16*Начисления!M16/100,2),0)</f>
        <v>0</v>
      </c>
      <c r="AD16" s="29">
        <f>IF(Определители!I16="9",ROUND(B16*(100-Начисления!M16)/100,2),0)</f>
        <v>0</v>
      </c>
      <c r="AE16" s="29" t="e">
        <f>ROUND(#REF!*'Базовые цены за единицу'!AE16,2)</f>
        <v>#REF!</v>
      </c>
    </row>
    <row r="17" spans="1:31" ht="10.5">
      <c r="A17" s="27" t="e">
        <f>#REF!</f>
        <v>#REF!</v>
      </c>
      <c r="B17" s="27" t="e">
        <f t="shared" si="0"/>
        <v>#REF!</v>
      </c>
      <c r="C17" s="27" t="e">
        <f>ROUND(#REF!*'Базовые цены за единицу'!C17,2)</f>
        <v>#REF!</v>
      </c>
      <c r="D17" s="27" t="e">
        <f>ROUND(#REF!*'Базовые цены за единицу'!D17,2)</f>
        <v>#REF!</v>
      </c>
      <c r="E17" s="27" t="e">
        <f>ROUND(#REF!*'Базовые цены за единицу'!E17,2)</f>
        <v>#REF!</v>
      </c>
      <c r="F17" s="27" t="e">
        <f>ROUND(#REF!*'Базовые цены за единицу'!F17,2)</f>
        <v>#REF!</v>
      </c>
      <c r="G17" s="27" t="e">
        <f>ROUND(#REF!*'Базовые цены за единицу'!G17,2)</f>
        <v>#REF!</v>
      </c>
      <c r="H17" s="27" t="e">
        <f>ROUND(#REF!*'Базовые цены за единицу'!H17,2)</f>
        <v>#REF!</v>
      </c>
      <c r="I17" s="35" t="e">
        <f>ОКРУГЛВСЕ(#REF!*'Базовые цены за единицу'!I17,8)</f>
        <v>#VALUE!</v>
      </c>
      <c r="J17" s="28" t="e">
        <f>ОКРУГЛВСЕ(#REF!*'Базовые цены за единицу'!J17,8)</f>
        <v>#VALUE!</v>
      </c>
      <c r="K17" s="35" t="e">
        <f>ОКРУГЛВСЕ(#REF!*'Базовые цены за единицу'!K17,8)</f>
        <v>#VALUE!</v>
      </c>
      <c r="L17" s="27" t="e">
        <f>ROUND(#REF!*'Базовые цены за единицу'!L17,2)</f>
        <v>#REF!</v>
      </c>
      <c r="M17" s="27" t="e">
        <f>ROUND(#REF!*'Базовые цены за единицу'!M17,2)</f>
        <v>#REF!</v>
      </c>
      <c r="N17" s="27" t="e">
        <f>ROUND((C17+E17)*#REF!/100,2)</f>
        <v>#REF!</v>
      </c>
      <c r="O17" s="27" t="e">
        <f>ROUND((C17+E17)*#REF!/100,2)</f>
        <v>#REF!</v>
      </c>
      <c r="P17" s="27" t="e">
        <f>ROUND(#REF!*'Базовые цены за единицу'!P17,2)</f>
        <v>#REF!</v>
      </c>
      <c r="Q17" s="27" t="e">
        <f>ROUND(#REF!*'Базовые цены за единицу'!Q17,2)</f>
        <v>#REF!</v>
      </c>
      <c r="R17" s="27" t="e">
        <f>ROUND(#REF!*'Базовые цены за единицу'!R17,2)</f>
        <v>#REF!</v>
      </c>
      <c r="S17" s="27" t="e">
        <f>ROUND(#REF!*'Базовые цены за единицу'!S17,2)</f>
        <v>#REF!</v>
      </c>
      <c r="T17" s="27" t="e">
        <f>ROUND(#REF!*'Базовые цены за единицу'!T17,2)</f>
        <v>#REF!</v>
      </c>
      <c r="U17" s="27" t="e">
        <f>ROUND(#REF!*'Базовые цены за единицу'!U17,2)</f>
        <v>#REF!</v>
      </c>
      <c r="V17" s="27" t="e">
        <f>ROUND(#REF!*'Базовые цены за единицу'!V17,2)</f>
        <v>#REF!</v>
      </c>
      <c r="X17" s="29" t="e">
        <f>ROUND(#REF!*'Базовые цены за единицу'!X17,2)</f>
        <v>#REF!</v>
      </c>
      <c r="Y17" s="29">
        <f>IF(Определители!I17="9",ROUND((C17+E17)*(Начисления!M17/100)*(#REF!/100),2),0)</f>
        <v>0</v>
      </c>
      <c r="Z17" s="29">
        <f>IF(Определители!I17="9",ROUND((C17+E17)*(100-Начисления!M17/100)*(#REF!/100),2),0)</f>
        <v>0</v>
      </c>
      <c r="AA17" s="29">
        <f>IF(Определители!I17="9",ROUND((C17+E17)*(Начисления!M17/100)*(#REF!/100),2),0)</f>
        <v>0</v>
      </c>
      <c r="AB17" s="29">
        <f>IF(Определители!I17="9",ROUND((C17+E17)*(100-Начисления!M17/100)*(#REF!/100),2),0)</f>
        <v>0</v>
      </c>
      <c r="AC17" s="29">
        <f>IF(Определители!I17="9",ROUND(B17*Начисления!M17/100,2),0)</f>
        <v>0</v>
      </c>
      <c r="AD17" s="29">
        <f>IF(Определители!I17="9",ROUND(B17*(100-Начисления!M17)/100,2),0)</f>
        <v>0</v>
      </c>
      <c r="AE17" s="29" t="e">
        <f>ROUND(#REF!*'Базовые цены за единицу'!AE17,2)</f>
        <v>#REF!</v>
      </c>
    </row>
    <row r="18" spans="1:31" ht="10.5">
      <c r="A18" s="27" t="e">
        <f>#REF!</f>
        <v>#REF!</v>
      </c>
      <c r="B18" s="27" t="e">
        <f t="shared" si="0"/>
        <v>#REF!</v>
      </c>
      <c r="C18" s="27" t="e">
        <f>ROUND(#REF!*'Базовые цены за единицу'!C18,2)</f>
        <v>#REF!</v>
      </c>
      <c r="D18" s="27" t="e">
        <f>ROUND(#REF!*'Базовые цены за единицу'!D18,2)</f>
        <v>#REF!</v>
      </c>
      <c r="E18" s="27" t="e">
        <f>ROUND(#REF!*'Базовые цены за единицу'!E18,2)</f>
        <v>#REF!</v>
      </c>
      <c r="F18" s="27" t="e">
        <f>ROUND(#REF!*'Базовые цены за единицу'!F18,2)</f>
        <v>#REF!</v>
      </c>
      <c r="G18" s="27" t="e">
        <f>ROUND(#REF!*'Базовые цены за единицу'!G18,2)</f>
        <v>#REF!</v>
      </c>
      <c r="H18" s="27" t="e">
        <f>ROUND(#REF!*'Базовые цены за единицу'!H18,2)</f>
        <v>#REF!</v>
      </c>
      <c r="I18" s="35" t="e">
        <f>ОКРУГЛВСЕ(#REF!*'Базовые цены за единицу'!I18,8)</f>
        <v>#VALUE!</v>
      </c>
      <c r="J18" s="28" t="e">
        <f>ОКРУГЛВСЕ(#REF!*'Базовые цены за единицу'!J18,8)</f>
        <v>#VALUE!</v>
      </c>
      <c r="K18" s="35" t="e">
        <f>ОКРУГЛВСЕ(#REF!*'Базовые цены за единицу'!K18,8)</f>
        <v>#VALUE!</v>
      </c>
      <c r="L18" s="27" t="e">
        <f>ROUND(#REF!*'Базовые цены за единицу'!L18,2)</f>
        <v>#REF!</v>
      </c>
      <c r="M18" s="27" t="e">
        <f>ROUND(#REF!*'Базовые цены за единицу'!M18,2)</f>
        <v>#REF!</v>
      </c>
      <c r="N18" s="27" t="e">
        <f>ROUND((C18+E18)*#REF!/100,2)</f>
        <v>#REF!</v>
      </c>
      <c r="O18" s="27" t="e">
        <f>ROUND((C18+E18)*#REF!/100,2)</f>
        <v>#REF!</v>
      </c>
      <c r="P18" s="27" t="e">
        <f>ROUND(#REF!*'Базовые цены за единицу'!P18,2)</f>
        <v>#REF!</v>
      </c>
      <c r="Q18" s="27" t="e">
        <f>ROUND(#REF!*'Базовые цены за единицу'!Q18,2)</f>
        <v>#REF!</v>
      </c>
      <c r="R18" s="27" t="e">
        <f>ROUND(#REF!*'Базовые цены за единицу'!R18,2)</f>
        <v>#REF!</v>
      </c>
      <c r="S18" s="27" t="e">
        <f>ROUND(#REF!*'Базовые цены за единицу'!S18,2)</f>
        <v>#REF!</v>
      </c>
      <c r="T18" s="27" t="e">
        <f>ROUND(#REF!*'Базовые цены за единицу'!T18,2)</f>
        <v>#REF!</v>
      </c>
      <c r="U18" s="27" t="e">
        <f>ROUND(#REF!*'Базовые цены за единицу'!U18,2)</f>
        <v>#REF!</v>
      </c>
      <c r="V18" s="27" t="e">
        <f>ROUND(#REF!*'Базовые цены за единицу'!V18,2)</f>
        <v>#REF!</v>
      </c>
      <c r="X18" s="29" t="e">
        <f>ROUND(#REF!*'Базовые цены за единицу'!X18,2)</f>
        <v>#REF!</v>
      </c>
      <c r="Y18" s="29">
        <f>IF(Определители!I18="9",ROUND((C18+E18)*(Начисления!M18/100)*(#REF!/100),2),0)</f>
        <v>0</v>
      </c>
      <c r="Z18" s="29">
        <f>IF(Определители!I18="9",ROUND((C18+E18)*(100-Начисления!M18/100)*(#REF!/100),2),0)</f>
        <v>0</v>
      </c>
      <c r="AA18" s="29">
        <f>IF(Определители!I18="9",ROUND((C18+E18)*(Начисления!M18/100)*(#REF!/100),2),0)</f>
        <v>0</v>
      </c>
      <c r="AB18" s="29">
        <f>IF(Определители!I18="9",ROUND((C18+E18)*(100-Начисления!M18/100)*(#REF!/100),2),0)</f>
        <v>0</v>
      </c>
      <c r="AC18" s="29">
        <f>IF(Определители!I18="9",ROUND(B18*Начисления!M18/100,2),0)</f>
        <v>0</v>
      </c>
      <c r="AD18" s="29">
        <f>IF(Определители!I18="9",ROUND(B18*(100-Начисления!M18)/100,2),0)</f>
        <v>0</v>
      </c>
      <c r="AE18" s="29" t="e">
        <f>ROUND(#REF!*'Базовые цены за единицу'!AE18,2)</f>
        <v>#REF!</v>
      </c>
    </row>
    <row r="19" spans="1:31" ht="10.5">
      <c r="A19" s="27" t="e">
        <f>#REF!</f>
        <v>#REF!</v>
      </c>
      <c r="B19" s="27" t="e">
        <f t="shared" si="0"/>
        <v>#REF!</v>
      </c>
      <c r="C19" s="27" t="e">
        <f>ROUND(#REF!*'Базовые цены за единицу'!C19,2)</f>
        <v>#REF!</v>
      </c>
      <c r="D19" s="27" t="e">
        <f>ROUND(#REF!*'Базовые цены за единицу'!D19,2)</f>
        <v>#REF!</v>
      </c>
      <c r="E19" s="27" t="e">
        <f>ROUND(#REF!*'Базовые цены за единицу'!E19,2)</f>
        <v>#REF!</v>
      </c>
      <c r="F19" s="27" t="e">
        <f>ROUND(#REF!*'Базовые цены за единицу'!F19,2)</f>
        <v>#REF!</v>
      </c>
      <c r="G19" s="27" t="e">
        <f>ROUND(#REF!*'Базовые цены за единицу'!G19,2)</f>
        <v>#REF!</v>
      </c>
      <c r="H19" s="27" t="e">
        <f>ROUND(#REF!*'Базовые цены за единицу'!H19,2)</f>
        <v>#REF!</v>
      </c>
      <c r="I19" s="35" t="e">
        <f>ОКРУГЛВСЕ(#REF!*'Базовые цены за единицу'!I19,8)</f>
        <v>#VALUE!</v>
      </c>
      <c r="J19" s="28" t="e">
        <f>ОКРУГЛВСЕ(#REF!*'Базовые цены за единицу'!J19,8)</f>
        <v>#VALUE!</v>
      </c>
      <c r="K19" s="35" t="e">
        <f>ОКРУГЛВСЕ(#REF!*'Базовые цены за единицу'!K19,8)</f>
        <v>#VALUE!</v>
      </c>
      <c r="L19" s="27" t="e">
        <f>ROUND(#REF!*'Базовые цены за единицу'!L19,2)</f>
        <v>#REF!</v>
      </c>
      <c r="M19" s="27" t="e">
        <f>ROUND(#REF!*'Базовые цены за единицу'!M19,2)</f>
        <v>#REF!</v>
      </c>
      <c r="N19" s="27" t="e">
        <f>ROUND((C19+E19)*#REF!/100,2)</f>
        <v>#REF!</v>
      </c>
      <c r="O19" s="27" t="e">
        <f>ROUND((C19+E19)*#REF!/100,2)</f>
        <v>#REF!</v>
      </c>
      <c r="P19" s="27" t="e">
        <f>ROUND(#REF!*'Базовые цены за единицу'!P19,2)</f>
        <v>#REF!</v>
      </c>
      <c r="Q19" s="27" t="e">
        <f>ROUND(#REF!*'Базовые цены за единицу'!Q19,2)</f>
        <v>#REF!</v>
      </c>
      <c r="R19" s="27" t="e">
        <f>ROUND(#REF!*'Базовые цены за единицу'!R19,2)</f>
        <v>#REF!</v>
      </c>
      <c r="S19" s="27" t="e">
        <f>ROUND(#REF!*'Базовые цены за единицу'!S19,2)</f>
        <v>#REF!</v>
      </c>
      <c r="T19" s="27" t="e">
        <f>ROUND(#REF!*'Базовые цены за единицу'!T19,2)</f>
        <v>#REF!</v>
      </c>
      <c r="U19" s="27" t="e">
        <f>ROUND(#REF!*'Базовые цены за единицу'!U19,2)</f>
        <v>#REF!</v>
      </c>
      <c r="V19" s="27" t="e">
        <f>ROUND(#REF!*'Базовые цены за единицу'!V19,2)</f>
        <v>#REF!</v>
      </c>
      <c r="X19" s="29" t="e">
        <f>ROUND(#REF!*'Базовые цены за единицу'!X19,2)</f>
        <v>#REF!</v>
      </c>
      <c r="Y19" s="29">
        <f>IF(Определители!I19="9",ROUND((C19+E19)*(Начисления!M19/100)*(#REF!/100),2),0)</f>
        <v>0</v>
      </c>
      <c r="Z19" s="29">
        <f>IF(Определители!I19="9",ROUND((C19+E19)*(100-Начисления!M19/100)*(#REF!/100),2),0)</f>
        <v>0</v>
      </c>
      <c r="AA19" s="29">
        <f>IF(Определители!I19="9",ROUND((C19+E19)*(Начисления!M19/100)*(#REF!/100),2),0)</f>
        <v>0</v>
      </c>
      <c r="AB19" s="29">
        <f>IF(Определители!I19="9",ROUND((C19+E19)*(100-Начисления!M19/100)*(#REF!/100),2),0)</f>
        <v>0</v>
      </c>
      <c r="AC19" s="29">
        <f>IF(Определители!I19="9",ROUND(B19*Начисления!M19/100,2),0)</f>
        <v>0</v>
      </c>
      <c r="AD19" s="29">
        <f>IF(Определители!I19="9",ROUND(B19*(100-Начисления!M19)/100,2),0)</f>
        <v>0</v>
      </c>
      <c r="AE19" s="29" t="e">
        <f>ROUND(#REF!*'Базовые цены за единицу'!AE19,2)</f>
        <v>#REF!</v>
      </c>
    </row>
    <row r="20" spans="1:31" ht="10.5">
      <c r="A20" s="27" t="e">
        <f>#REF!</f>
        <v>#REF!</v>
      </c>
      <c r="B20" s="27" t="e">
        <f t="shared" si="0"/>
        <v>#REF!</v>
      </c>
      <c r="C20" s="27" t="e">
        <f>ROUND(#REF!*'Базовые цены за единицу'!C20,2)</f>
        <v>#REF!</v>
      </c>
      <c r="D20" s="27" t="e">
        <f>ROUND(#REF!*'Базовые цены за единицу'!D20,2)</f>
        <v>#REF!</v>
      </c>
      <c r="E20" s="27" t="e">
        <f>ROUND(#REF!*'Базовые цены за единицу'!E20,2)</f>
        <v>#REF!</v>
      </c>
      <c r="F20" s="27" t="e">
        <f>ROUND(#REF!*'Базовые цены за единицу'!F20,2)</f>
        <v>#REF!</v>
      </c>
      <c r="G20" s="27" t="e">
        <f>ROUND(#REF!*'Базовые цены за единицу'!G20,2)</f>
        <v>#REF!</v>
      </c>
      <c r="H20" s="27" t="e">
        <f>ROUND(#REF!*'Базовые цены за единицу'!H20,2)</f>
        <v>#REF!</v>
      </c>
      <c r="I20" s="35" t="e">
        <f>ОКРУГЛВСЕ(#REF!*'Базовые цены за единицу'!I20,8)</f>
        <v>#VALUE!</v>
      </c>
      <c r="J20" s="28" t="e">
        <f>ОКРУГЛВСЕ(#REF!*'Базовые цены за единицу'!J20,8)</f>
        <v>#VALUE!</v>
      </c>
      <c r="K20" s="35" t="e">
        <f>ОКРУГЛВСЕ(#REF!*'Базовые цены за единицу'!K20,8)</f>
        <v>#VALUE!</v>
      </c>
      <c r="L20" s="27" t="e">
        <f>ROUND(#REF!*'Базовые цены за единицу'!L20,2)</f>
        <v>#REF!</v>
      </c>
      <c r="M20" s="27" t="e">
        <f>ROUND(#REF!*'Базовые цены за единицу'!M20,2)</f>
        <v>#REF!</v>
      </c>
      <c r="N20" s="27" t="e">
        <f>ROUND((C20+E20)*#REF!/100,2)</f>
        <v>#REF!</v>
      </c>
      <c r="O20" s="27" t="e">
        <f>ROUND((C20+E20)*#REF!/100,2)</f>
        <v>#REF!</v>
      </c>
      <c r="P20" s="27" t="e">
        <f>ROUND(#REF!*'Базовые цены за единицу'!P20,2)</f>
        <v>#REF!</v>
      </c>
      <c r="Q20" s="27" t="e">
        <f>ROUND(#REF!*'Базовые цены за единицу'!Q20,2)</f>
        <v>#REF!</v>
      </c>
      <c r="R20" s="27" t="e">
        <f>ROUND(#REF!*'Базовые цены за единицу'!R20,2)</f>
        <v>#REF!</v>
      </c>
      <c r="S20" s="27" t="e">
        <f>ROUND(#REF!*'Базовые цены за единицу'!S20,2)</f>
        <v>#REF!</v>
      </c>
      <c r="T20" s="27" t="e">
        <f>ROUND(#REF!*'Базовые цены за единицу'!T20,2)</f>
        <v>#REF!</v>
      </c>
      <c r="U20" s="27" t="e">
        <f>ROUND(#REF!*'Базовые цены за единицу'!U20,2)</f>
        <v>#REF!</v>
      </c>
      <c r="V20" s="27" t="e">
        <f>ROUND(#REF!*'Базовые цены за единицу'!V20,2)</f>
        <v>#REF!</v>
      </c>
      <c r="X20" s="29" t="e">
        <f>ROUND(#REF!*'Базовые цены за единицу'!X20,2)</f>
        <v>#REF!</v>
      </c>
      <c r="Y20" s="29">
        <f>IF(Определители!I20="9",ROUND((C20+E20)*(Начисления!M20/100)*(#REF!/100),2),0)</f>
        <v>0</v>
      </c>
      <c r="Z20" s="29">
        <f>IF(Определители!I20="9",ROUND((C20+E20)*(100-Начисления!M20/100)*(#REF!/100),2),0)</f>
        <v>0</v>
      </c>
      <c r="AA20" s="29">
        <f>IF(Определители!I20="9",ROUND((C20+E20)*(Начисления!M20/100)*(#REF!/100),2),0)</f>
        <v>0</v>
      </c>
      <c r="AB20" s="29">
        <f>IF(Определители!I20="9",ROUND((C20+E20)*(100-Начисления!M20/100)*(#REF!/100),2),0)</f>
        <v>0</v>
      </c>
      <c r="AC20" s="29">
        <f>IF(Определители!I20="9",ROUND(B20*Начисления!M20/100,2),0)</f>
        <v>0</v>
      </c>
      <c r="AD20" s="29">
        <f>IF(Определители!I20="9",ROUND(B20*(100-Начисления!M20)/100,2),0)</f>
        <v>0</v>
      </c>
      <c r="AE20" s="29" t="e">
        <f>ROUND(#REF!*'Базовые цены за единицу'!AE20,2)</f>
        <v>#REF!</v>
      </c>
    </row>
    <row r="21" spans="1:31" ht="10.5">
      <c r="A21" s="27" t="e">
        <f>#REF!</f>
        <v>#REF!</v>
      </c>
      <c r="B21" s="27" t="e">
        <f t="shared" si="0"/>
        <v>#REF!</v>
      </c>
      <c r="C21" s="27" t="e">
        <f>ROUND(#REF!*'Базовые цены за единицу'!C21,2)</f>
        <v>#REF!</v>
      </c>
      <c r="D21" s="27" t="e">
        <f>ROUND(#REF!*'Базовые цены за единицу'!D21,2)</f>
        <v>#REF!</v>
      </c>
      <c r="E21" s="27" t="e">
        <f>ROUND(#REF!*'Базовые цены за единицу'!E21,2)</f>
        <v>#REF!</v>
      </c>
      <c r="F21" s="27" t="e">
        <f>ROUND(#REF!*'Базовые цены за единицу'!F21,2)</f>
        <v>#REF!</v>
      </c>
      <c r="G21" s="27" t="e">
        <f>ROUND(#REF!*'Базовые цены за единицу'!G21,2)</f>
        <v>#REF!</v>
      </c>
      <c r="H21" s="27" t="e">
        <f>ROUND(#REF!*'Базовые цены за единицу'!H21,2)</f>
        <v>#REF!</v>
      </c>
      <c r="I21" s="35" t="e">
        <f>ОКРУГЛВСЕ(#REF!*'Базовые цены за единицу'!I21,8)</f>
        <v>#VALUE!</v>
      </c>
      <c r="J21" s="28" t="e">
        <f>ОКРУГЛВСЕ(#REF!*'Базовые цены за единицу'!J21,8)</f>
        <v>#VALUE!</v>
      </c>
      <c r="K21" s="35" t="e">
        <f>ОКРУГЛВСЕ(#REF!*'Базовые цены за единицу'!K21,8)</f>
        <v>#VALUE!</v>
      </c>
      <c r="L21" s="27" t="e">
        <f>ROUND(#REF!*'Базовые цены за единицу'!L21,2)</f>
        <v>#REF!</v>
      </c>
      <c r="M21" s="27" t="e">
        <f>ROUND(#REF!*'Базовые цены за единицу'!M21,2)</f>
        <v>#REF!</v>
      </c>
      <c r="N21" s="27" t="e">
        <f>ROUND((C21+E21)*#REF!/100,2)</f>
        <v>#REF!</v>
      </c>
      <c r="O21" s="27" t="e">
        <f>ROUND((C21+E21)*#REF!/100,2)</f>
        <v>#REF!</v>
      </c>
      <c r="P21" s="27" t="e">
        <f>ROUND(#REF!*'Базовые цены за единицу'!P21,2)</f>
        <v>#REF!</v>
      </c>
      <c r="Q21" s="27" t="e">
        <f>ROUND(#REF!*'Базовые цены за единицу'!Q21,2)</f>
        <v>#REF!</v>
      </c>
      <c r="R21" s="27" t="e">
        <f>ROUND(#REF!*'Базовые цены за единицу'!R21,2)</f>
        <v>#REF!</v>
      </c>
      <c r="S21" s="27" t="e">
        <f>ROUND(#REF!*'Базовые цены за единицу'!S21,2)</f>
        <v>#REF!</v>
      </c>
      <c r="T21" s="27" t="e">
        <f>ROUND(#REF!*'Базовые цены за единицу'!T21,2)</f>
        <v>#REF!</v>
      </c>
      <c r="U21" s="27" t="e">
        <f>ROUND(#REF!*'Базовые цены за единицу'!U21,2)</f>
        <v>#REF!</v>
      </c>
      <c r="V21" s="27" t="e">
        <f>ROUND(#REF!*'Базовые цены за единицу'!V21,2)</f>
        <v>#REF!</v>
      </c>
      <c r="X21" s="29" t="e">
        <f>ROUND(#REF!*'Базовые цены за единицу'!X21,2)</f>
        <v>#REF!</v>
      </c>
      <c r="Y21" s="29">
        <f>IF(Определители!I21="9",ROUND((C21+E21)*(Начисления!M21/100)*(#REF!/100),2),0)</f>
        <v>0</v>
      </c>
      <c r="Z21" s="29">
        <f>IF(Определители!I21="9",ROUND((C21+E21)*(100-Начисления!M21/100)*(#REF!/100),2),0)</f>
        <v>0</v>
      </c>
      <c r="AA21" s="29">
        <f>IF(Определители!I21="9",ROUND((C21+E21)*(Начисления!M21/100)*(#REF!/100),2),0)</f>
        <v>0</v>
      </c>
      <c r="AB21" s="29">
        <f>IF(Определители!I21="9",ROUND((C21+E21)*(100-Начисления!M21/100)*(#REF!/100),2),0)</f>
        <v>0</v>
      </c>
      <c r="AC21" s="29">
        <f>IF(Определители!I21="9",ROUND(B21*Начисления!M21/100,2),0)</f>
        <v>0</v>
      </c>
      <c r="AD21" s="29">
        <f>IF(Определители!I21="9",ROUND(B21*(100-Начисления!M21)/100,2),0)</f>
        <v>0</v>
      </c>
      <c r="AE21" s="29" t="e">
        <f>ROUND(#REF!*'Базовые цены за единицу'!AE21,2)</f>
        <v>#REF!</v>
      </c>
    </row>
    <row r="22" spans="1:31" ht="10.5">
      <c r="A22" s="27" t="e">
        <f>#REF!</f>
        <v>#REF!</v>
      </c>
      <c r="B22" s="27" t="e">
        <f t="shared" si="0"/>
        <v>#REF!</v>
      </c>
      <c r="C22" s="27" t="e">
        <f>ROUND(#REF!*'Базовые цены за единицу'!C22,2)</f>
        <v>#REF!</v>
      </c>
      <c r="D22" s="27" t="e">
        <f>ROUND(#REF!*'Базовые цены за единицу'!D22,2)</f>
        <v>#REF!</v>
      </c>
      <c r="E22" s="27" t="e">
        <f>ROUND(#REF!*'Базовые цены за единицу'!E22,2)</f>
        <v>#REF!</v>
      </c>
      <c r="F22" s="27" t="e">
        <f>ROUND(#REF!*'Базовые цены за единицу'!F22,2)</f>
        <v>#REF!</v>
      </c>
      <c r="G22" s="27" t="e">
        <f>ROUND(#REF!*'Базовые цены за единицу'!G22,2)</f>
        <v>#REF!</v>
      </c>
      <c r="H22" s="27" t="e">
        <f>ROUND(#REF!*'Базовые цены за единицу'!H22,2)</f>
        <v>#REF!</v>
      </c>
      <c r="I22" s="35" t="e">
        <f>ОКРУГЛВСЕ(#REF!*'Базовые цены за единицу'!I22,8)</f>
        <v>#VALUE!</v>
      </c>
      <c r="J22" s="28" t="e">
        <f>ОКРУГЛВСЕ(#REF!*'Базовые цены за единицу'!J22,8)</f>
        <v>#VALUE!</v>
      </c>
      <c r="K22" s="35" t="e">
        <f>ОКРУГЛВСЕ(#REF!*'Базовые цены за единицу'!K22,8)</f>
        <v>#VALUE!</v>
      </c>
      <c r="L22" s="27" t="e">
        <f>ROUND(#REF!*'Базовые цены за единицу'!L22,2)</f>
        <v>#REF!</v>
      </c>
      <c r="M22" s="27" t="e">
        <f>ROUND(#REF!*'Базовые цены за единицу'!M22,2)</f>
        <v>#REF!</v>
      </c>
      <c r="N22" s="27" t="e">
        <f>ROUND((C22+E22)*#REF!/100,2)</f>
        <v>#REF!</v>
      </c>
      <c r="O22" s="27" t="e">
        <f>ROUND((C22+E22)*#REF!/100,2)</f>
        <v>#REF!</v>
      </c>
      <c r="P22" s="27" t="e">
        <f>ROUND(#REF!*'Базовые цены за единицу'!P22,2)</f>
        <v>#REF!</v>
      </c>
      <c r="Q22" s="27" t="e">
        <f>ROUND(#REF!*'Базовые цены за единицу'!Q22,2)</f>
        <v>#REF!</v>
      </c>
      <c r="R22" s="27" t="e">
        <f>ROUND(#REF!*'Базовые цены за единицу'!R22,2)</f>
        <v>#REF!</v>
      </c>
      <c r="S22" s="27" t="e">
        <f>ROUND(#REF!*'Базовые цены за единицу'!S22,2)</f>
        <v>#REF!</v>
      </c>
      <c r="T22" s="27" t="e">
        <f>ROUND(#REF!*'Базовые цены за единицу'!T22,2)</f>
        <v>#REF!</v>
      </c>
      <c r="U22" s="27" t="e">
        <f>ROUND(#REF!*'Базовые цены за единицу'!U22,2)</f>
        <v>#REF!</v>
      </c>
      <c r="V22" s="27" t="e">
        <f>ROUND(#REF!*'Базовые цены за единицу'!V22,2)</f>
        <v>#REF!</v>
      </c>
      <c r="X22" s="29" t="e">
        <f>ROUND(#REF!*'Базовые цены за единицу'!X22,2)</f>
        <v>#REF!</v>
      </c>
      <c r="Y22" s="29">
        <f>IF(Определители!I22="9",ROUND((C22+E22)*(Начисления!M22/100)*(#REF!/100),2),0)</f>
        <v>0</v>
      </c>
      <c r="Z22" s="29">
        <f>IF(Определители!I22="9",ROUND((C22+E22)*(100-Начисления!M22/100)*(#REF!/100),2),0)</f>
        <v>0</v>
      </c>
      <c r="AA22" s="29">
        <f>IF(Определители!I22="9",ROUND((C22+E22)*(Начисления!M22/100)*(#REF!/100),2),0)</f>
        <v>0</v>
      </c>
      <c r="AB22" s="29">
        <f>IF(Определители!I22="9",ROUND((C22+E22)*(100-Начисления!M22/100)*(#REF!/100),2),0)</f>
        <v>0</v>
      </c>
      <c r="AC22" s="29">
        <f>IF(Определители!I22="9",ROUND(B22*Начисления!M22/100,2),0)</f>
        <v>0</v>
      </c>
      <c r="AD22" s="29">
        <f>IF(Определители!I22="9",ROUND(B22*(100-Начисления!M22)/100,2),0)</f>
        <v>0</v>
      </c>
      <c r="AE22" s="29" t="e">
        <f>ROUND(#REF!*'Базовые цены за единицу'!AE22,2)</f>
        <v>#REF!</v>
      </c>
    </row>
    <row r="23" spans="1:31" ht="10.5">
      <c r="A23" s="27" t="e">
        <f>#REF!</f>
        <v>#REF!</v>
      </c>
      <c r="B23" s="27" t="e">
        <f t="shared" si="0"/>
        <v>#REF!</v>
      </c>
      <c r="C23" s="27" t="e">
        <f>ROUND(#REF!*'Базовые цены за единицу'!C23,2)</f>
        <v>#REF!</v>
      </c>
      <c r="D23" s="27" t="e">
        <f>ROUND(#REF!*'Базовые цены за единицу'!D23,2)</f>
        <v>#REF!</v>
      </c>
      <c r="E23" s="27" t="e">
        <f>ROUND(#REF!*'Базовые цены за единицу'!E23,2)</f>
        <v>#REF!</v>
      </c>
      <c r="F23" s="27" t="e">
        <f>ROUND(#REF!*'Базовые цены за единицу'!F23,2)</f>
        <v>#REF!</v>
      </c>
      <c r="G23" s="27" t="e">
        <f>ROUND(#REF!*'Базовые цены за единицу'!G23,2)</f>
        <v>#REF!</v>
      </c>
      <c r="H23" s="27" t="e">
        <f>ROUND(#REF!*'Базовые цены за единицу'!H23,2)</f>
        <v>#REF!</v>
      </c>
      <c r="I23" s="35" t="e">
        <f>ОКРУГЛВСЕ(#REF!*'Базовые цены за единицу'!I23,8)</f>
        <v>#VALUE!</v>
      </c>
      <c r="J23" s="28" t="e">
        <f>ОКРУГЛВСЕ(#REF!*'Базовые цены за единицу'!J23,8)</f>
        <v>#VALUE!</v>
      </c>
      <c r="K23" s="35" t="e">
        <f>ОКРУГЛВСЕ(#REF!*'Базовые цены за единицу'!K23,8)</f>
        <v>#VALUE!</v>
      </c>
      <c r="L23" s="27" t="e">
        <f>ROUND(#REF!*'Базовые цены за единицу'!L23,2)</f>
        <v>#REF!</v>
      </c>
      <c r="M23" s="27" t="e">
        <f>ROUND(#REF!*'Базовые цены за единицу'!M23,2)</f>
        <v>#REF!</v>
      </c>
      <c r="N23" s="27" t="e">
        <f>ROUND((C23+E23)*#REF!/100,2)</f>
        <v>#REF!</v>
      </c>
      <c r="O23" s="27" t="e">
        <f>ROUND((C23+E23)*#REF!/100,2)</f>
        <v>#REF!</v>
      </c>
      <c r="P23" s="27" t="e">
        <f>ROUND(#REF!*'Базовые цены за единицу'!P23,2)</f>
        <v>#REF!</v>
      </c>
      <c r="Q23" s="27" t="e">
        <f>ROUND(#REF!*'Базовые цены за единицу'!Q23,2)</f>
        <v>#REF!</v>
      </c>
      <c r="R23" s="27" t="e">
        <f>ROUND(#REF!*'Базовые цены за единицу'!R23,2)</f>
        <v>#REF!</v>
      </c>
      <c r="S23" s="27" t="e">
        <f>ROUND(#REF!*'Базовые цены за единицу'!S23,2)</f>
        <v>#REF!</v>
      </c>
      <c r="T23" s="27" t="e">
        <f>ROUND(#REF!*'Базовые цены за единицу'!T23,2)</f>
        <v>#REF!</v>
      </c>
      <c r="U23" s="27" t="e">
        <f>ROUND(#REF!*'Базовые цены за единицу'!U23,2)</f>
        <v>#REF!</v>
      </c>
      <c r="V23" s="27" t="e">
        <f>ROUND(#REF!*'Базовые цены за единицу'!V23,2)</f>
        <v>#REF!</v>
      </c>
      <c r="X23" s="29" t="e">
        <f>ROUND(#REF!*'Базовые цены за единицу'!X23,2)</f>
        <v>#REF!</v>
      </c>
      <c r="Y23" s="29">
        <f>IF(Определители!I23="9",ROUND((C23+E23)*(Начисления!M23/100)*(#REF!/100),2),0)</f>
        <v>0</v>
      </c>
      <c r="Z23" s="29">
        <f>IF(Определители!I23="9",ROUND((C23+E23)*(100-Начисления!M23/100)*(#REF!/100),2),0)</f>
        <v>0</v>
      </c>
      <c r="AA23" s="29">
        <f>IF(Определители!I23="9",ROUND((C23+E23)*(Начисления!M23/100)*(#REF!/100),2),0)</f>
        <v>0</v>
      </c>
      <c r="AB23" s="29">
        <f>IF(Определители!I23="9",ROUND((C23+E23)*(100-Начисления!M23/100)*(#REF!/100),2),0)</f>
        <v>0</v>
      </c>
      <c r="AC23" s="29">
        <f>IF(Определители!I23="9",ROUND(B23*Начисления!M23/100,2),0)</f>
        <v>0</v>
      </c>
      <c r="AD23" s="29">
        <f>IF(Определители!I23="9",ROUND(B23*(100-Начисления!M23)/100,2),0)</f>
        <v>0</v>
      </c>
      <c r="AE23" s="29" t="e">
        <f>ROUND(#REF!*'Базовые цены за единицу'!AE23,2)</f>
        <v>#REF!</v>
      </c>
    </row>
    <row r="24" spans="1:31" ht="10.5">
      <c r="A24" s="27" t="e">
        <f>#REF!</f>
        <v>#REF!</v>
      </c>
      <c r="B24" s="27" t="e">
        <f t="shared" si="0"/>
        <v>#REF!</v>
      </c>
      <c r="C24" s="27" t="e">
        <f>ROUND(#REF!*'Базовые цены за единицу'!C24,2)</f>
        <v>#REF!</v>
      </c>
      <c r="D24" s="27" t="e">
        <f>ROUND(#REF!*'Базовые цены за единицу'!D24,2)</f>
        <v>#REF!</v>
      </c>
      <c r="E24" s="27" t="e">
        <f>ROUND(#REF!*'Базовые цены за единицу'!E24,2)</f>
        <v>#REF!</v>
      </c>
      <c r="F24" s="27" t="e">
        <f>ROUND(#REF!*'Базовые цены за единицу'!F24,2)</f>
        <v>#REF!</v>
      </c>
      <c r="G24" s="27" t="e">
        <f>ROUND(#REF!*'Базовые цены за единицу'!G24,2)</f>
        <v>#REF!</v>
      </c>
      <c r="H24" s="27" t="e">
        <f>ROUND(#REF!*'Базовые цены за единицу'!H24,2)</f>
        <v>#REF!</v>
      </c>
      <c r="I24" s="35" t="e">
        <f>ОКРУГЛВСЕ(#REF!*'Базовые цены за единицу'!I24,8)</f>
        <v>#VALUE!</v>
      </c>
      <c r="J24" s="28" t="e">
        <f>ОКРУГЛВСЕ(#REF!*'Базовые цены за единицу'!J24,8)</f>
        <v>#VALUE!</v>
      </c>
      <c r="K24" s="35" t="e">
        <f>ОКРУГЛВСЕ(#REF!*'Базовые цены за единицу'!K24,8)</f>
        <v>#VALUE!</v>
      </c>
      <c r="L24" s="27" t="e">
        <f>ROUND(#REF!*'Базовые цены за единицу'!L24,2)</f>
        <v>#REF!</v>
      </c>
      <c r="M24" s="27" t="e">
        <f>ROUND(#REF!*'Базовые цены за единицу'!M24,2)</f>
        <v>#REF!</v>
      </c>
      <c r="N24" s="27" t="e">
        <f>ROUND((C24+E24)*#REF!/100,2)</f>
        <v>#REF!</v>
      </c>
      <c r="O24" s="27" t="e">
        <f>ROUND((C24+E24)*#REF!/100,2)</f>
        <v>#REF!</v>
      </c>
      <c r="P24" s="27" t="e">
        <f>ROUND(#REF!*'Базовые цены за единицу'!P24,2)</f>
        <v>#REF!</v>
      </c>
      <c r="Q24" s="27" t="e">
        <f>ROUND(#REF!*'Базовые цены за единицу'!Q24,2)</f>
        <v>#REF!</v>
      </c>
      <c r="R24" s="27" t="e">
        <f>ROUND(#REF!*'Базовые цены за единицу'!R24,2)</f>
        <v>#REF!</v>
      </c>
      <c r="S24" s="27" t="e">
        <f>ROUND(#REF!*'Базовые цены за единицу'!S24,2)</f>
        <v>#REF!</v>
      </c>
      <c r="T24" s="27" t="e">
        <f>ROUND(#REF!*'Базовые цены за единицу'!T24,2)</f>
        <v>#REF!</v>
      </c>
      <c r="U24" s="27" t="e">
        <f>ROUND(#REF!*'Базовые цены за единицу'!U24,2)</f>
        <v>#REF!</v>
      </c>
      <c r="V24" s="27" t="e">
        <f>ROUND(#REF!*'Базовые цены за единицу'!V24,2)</f>
        <v>#REF!</v>
      </c>
      <c r="X24" s="29" t="e">
        <f>ROUND(#REF!*'Базовые цены за единицу'!X24,2)</f>
        <v>#REF!</v>
      </c>
      <c r="Y24" s="29">
        <f>IF(Определители!I24="9",ROUND((C24+E24)*(Начисления!M24/100)*(#REF!/100),2),0)</f>
        <v>0</v>
      </c>
      <c r="Z24" s="29">
        <f>IF(Определители!I24="9",ROUND((C24+E24)*(100-Начисления!M24/100)*(#REF!/100),2),0)</f>
        <v>0</v>
      </c>
      <c r="AA24" s="29">
        <f>IF(Определители!I24="9",ROUND((C24+E24)*(Начисления!M24/100)*(#REF!/100),2),0)</f>
        <v>0</v>
      </c>
      <c r="AB24" s="29">
        <f>IF(Определители!I24="9",ROUND((C24+E24)*(100-Начисления!M24/100)*(#REF!/100),2),0)</f>
        <v>0</v>
      </c>
      <c r="AC24" s="29">
        <f>IF(Определители!I24="9",ROUND(B24*Начисления!M24/100,2),0)</f>
        <v>0</v>
      </c>
      <c r="AD24" s="29">
        <f>IF(Определители!I24="9",ROUND(B24*(100-Начисления!M24)/100,2),0)</f>
        <v>0</v>
      </c>
      <c r="AE24" s="29" t="e">
        <f>ROUND(#REF!*'Базовые цены за единицу'!AE24,2)</f>
        <v>#REF!</v>
      </c>
    </row>
    <row r="25" spans="1:31" ht="10.5">
      <c r="A25" s="27" t="e">
        <f>#REF!</f>
        <v>#REF!</v>
      </c>
      <c r="B25" s="27" t="e">
        <f t="shared" si="0"/>
        <v>#REF!</v>
      </c>
      <c r="C25" s="27" t="e">
        <f>ROUND(#REF!*'Базовые цены за единицу'!C25,2)</f>
        <v>#REF!</v>
      </c>
      <c r="D25" s="27" t="e">
        <f>ROUND(#REF!*'Базовые цены за единицу'!D25,2)</f>
        <v>#REF!</v>
      </c>
      <c r="E25" s="27" t="e">
        <f>ROUND(#REF!*'Базовые цены за единицу'!E25,2)</f>
        <v>#REF!</v>
      </c>
      <c r="F25" s="27" t="e">
        <f>ROUND(#REF!*'Базовые цены за единицу'!F25,2)</f>
        <v>#REF!</v>
      </c>
      <c r="G25" s="27" t="e">
        <f>ROUND(#REF!*'Базовые цены за единицу'!G25,2)</f>
        <v>#REF!</v>
      </c>
      <c r="H25" s="27" t="e">
        <f>ROUND(#REF!*'Базовые цены за единицу'!H25,2)</f>
        <v>#REF!</v>
      </c>
      <c r="I25" s="35" t="e">
        <f>ОКРУГЛВСЕ(#REF!*'Базовые цены за единицу'!I25,8)</f>
        <v>#VALUE!</v>
      </c>
      <c r="J25" s="28" t="e">
        <f>ОКРУГЛВСЕ(#REF!*'Базовые цены за единицу'!J25,8)</f>
        <v>#VALUE!</v>
      </c>
      <c r="K25" s="35" t="e">
        <f>ОКРУГЛВСЕ(#REF!*'Базовые цены за единицу'!K25,8)</f>
        <v>#VALUE!</v>
      </c>
      <c r="L25" s="27" t="e">
        <f>ROUND(#REF!*'Базовые цены за единицу'!L25,2)</f>
        <v>#REF!</v>
      </c>
      <c r="M25" s="27" t="e">
        <f>ROUND(#REF!*'Базовые цены за единицу'!M25,2)</f>
        <v>#REF!</v>
      </c>
      <c r="N25" s="27" t="e">
        <f>ROUND((C25+E25)*#REF!/100,2)</f>
        <v>#REF!</v>
      </c>
      <c r="O25" s="27" t="e">
        <f>ROUND((C25+E25)*#REF!/100,2)</f>
        <v>#REF!</v>
      </c>
      <c r="P25" s="27" t="e">
        <f>ROUND(#REF!*'Базовые цены за единицу'!P25,2)</f>
        <v>#REF!</v>
      </c>
      <c r="Q25" s="27" t="e">
        <f>ROUND(#REF!*'Базовые цены за единицу'!Q25,2)</f>
        <v>#REF!</v>
      </c>
      <c r="R25" s="27" t="e">
        <f>ROUND(#REF!*'Базовые цены за единицу'!R25,2)</f>
        <v>#REF!</v>
      </c>
      <c r="S25" s="27" t="e">
        <f>ROUND(#REF!*'Базовые цены за единицу'!S25,2)</f>
        <v>#REF!</v>
      </c>
      <c r="T25" s="27" t="e">
        <f>ROUND(#REF!*'Базовые цены за единицу'!T25,2)</f>
        <v>#REF!</v>
      </c>
      <c r="U25" s="27" t="e">
        <f>ROUND(#REF!*'Базовые цены за единицу'!U25,2)</f>
        <v>#REF!</v>
      </c>
      <c r="V25" s="27" t="e">
        <f>ROUND(#REF!*'Базовые цены за единицу'!V25,2)</f>
        <v>#REF!</v>
      </c>
      <c r="X25" s="29" t="e">
        <f>ROUND(#REF!*'Базовые цены за единицу'!X25,2)</f>
        <v>#REF!</v>
      </c>
      <c r="Y25" s="29">
        <f>IF(Определители!I25="9",ROUND((C25+E25)*(Начисления!M25/100)*(#REF!/100),2),0)</f>
        <v>0</v>
      </c>
      <c r="Z25" s="29">
        <f>IF(Определители!I25="9",ROUND((C25+E25)*(100-Начисления!M25/100)*(#REF!/100),2),0)</f>
        <v>0</v>
      </c>
      <c r="AA25" s="29">
        <f>IF(Определители!I25="9",ROUND((C25+E25)*(Начисления!M25/100)*(#REF!/100),2),0)</f>
        <v>0</v>
      </c>
      <c r="AB25" s="29">
        <f>IF(Определители!I25="9",ROUND((C25+E25)*(100-Начисления!M25/100)*(#REF!/100),2),0)</f>
        <v>0</v>
      </c>
      <c r="AC25" s="29">
        <f>IF(Определители!I25="9",ROUND(B25*Начисления!M25/100,2),0)</f>
        <v>0</v>
      </c>
      <c r="AD25" s="29">
        <f>IF(Определители!I25="9",ROUND(B25*(100-Начисления!M25)/100,2),0)</f>
        <v>0</v>
      </c>
      <c r="AE25" s="29" t="e">
        <f>ROUND(#REF!*'Базовые цены за единицу'!AE25,2)</f>
        <v>#REF!</v>
      </c>
    </row>
    <row r="26" spans="1:31" ht="10.5">
      <c r="A26" s="27" t="e">
        <f>#REF!</f>
        <v>#REF!</v>
      </c>
      <c r="B26" s="27" t="e">
        <f t="shared" si="0"/>
        <v>#REF!</v>
      </c>
      <c r="C26" s="27" t="e">
        <f>ROUND(#REF!*'Базовые цены за единицу'!C26,2)</f>
        <v>#REF!</v>
      </c>
      <c r="D26" s="27" t="e">
        <f>ROUND(#REF!*'Базовые цены за единицу'!D26,2)</f>
        <v>#REF!</v>
      </c>
      <c r="E26" s="27" t="e">
        <f>ROUND(#REF!*'Базовые цены за единицу'!E26,2)</f>
        <v>#REF!</v>
      </c>
      <c r="F26" s="27" t="e">
        <f>ROUND(#REF!*'Базовые цены за единицу'!F26,2)</f>
        <v>#REF!</v>
      </c>
      <c r="G26" s="27" t="e">
        <f>ROUND(#REF!*'Базовые цены за единицу'!G26,2)</f>
        <v>#REF!</v>
      </c>
      <c r="H26" s="27" t="e">
        <f>ROUND(#REF!*'Базовые цены за единицу'!H26,2)</f>
        <v>#REF!</v>
      </c>
      <c r="I26" s="35" t="e">
        <f>ОКРУГЛВСЕ(#REF!*'Базовые цены за единицу'!I26,8)</f>
        <v>#VALUE!</v>
      </c>
      <c r="J26" s="28" t="e">
        <f>ОКРУГЛВСЕ(#REF!*'Базовые цены за единицу'!J26,8)</f>
        <v>#VALUE!</v>
      </c>
      <c r="K26" s="35" t="e">
        <f>ОКРУГЛВСЕ(#REF!*'Базовые цены за единицу'!K26,8)</f>
        <v>#VALUE!</v>
      </c>
      <c r="L26" s="27" t="e">
        <f>ROUND(#REF!*'Базовые цены за единицу'!L26,2)</f>
        <v>#REF!</v>
      </c>
      <c r="M26" s="27" t="e">
        <f>ROUND(#REF!*'Базовые цены за единицу'!M26,2)</f>
        <v>#REF!</v>
      </c>
      <c r="N26" s="27" t="e">
        <f>ROUND((C26+E26)*#REF!/100,2)</f>
        <v>#REF!</v>
      </c>
      <c r="O26" s="27" t="e">
        <f>ROUND((C26+E26)*#REF!/100,2)</f>
        <v>#REF!</v>
      </c>
      <c r="P26" s="27" t="e">
        <f>ROUND(#REF!*'Базовые цены за единицу'!P26,2)</f>
        <v>#REF!</v>
      </c>
      <c r="Q26" s="27" t="e">
        <f>ROUND(#REF!*'Базовые цены за единицу'!Q26,2)</f>
        <v>#REF!</v>
      </c>
      <c r="R26" s="27" t="e">
        <f>ROUND(#REF!*'Базовые цены за единицу'!R26,2)</f>
        <v>#REF!</v>
      </c>
      <c r="S26" s="27" t="e">
        <f>ROUND(#REF!*'Базовые цены за единицу'!S26,2)</f>
        <v>#REF!</v>
      </c>
      <c r="T26" s="27" t="e">
        <f>ROUND(#REF!*'Базовые цены за единицу'!T26,2)</f>
        <v>#REF!</v>
      </c>
      <c r="U26" s="27" t="e">
        <f>ROUND(#REF!*'Базовые цены за единицу'!U26,2)</f>
        <v>#REF!</v>
      </c>
      <c r="V26" s="27" t="e">
        <f>ROUND(#REF!*'Базовые цены за единицу'!V26,2)</f>
        <v>#REF!</v>
      </c>
      <c r="X26" s="29" t="e">
        <f>ROUND(#REF!*'Базовые цены за единицу'!X26,2)</f>
        <v>#REF!</v>
      </c>
      <c r="Y26" s="29">
        <f>IF(Определители!I26="9",ROUND((C26+E26)*(Начисления!M26/100)*(#REF!/100),2),0)</f>
        <v>0</v>
      </c>
      <c r="Z26" s="29">
        <f>IF(Определители!I26="9",ROUND((C26+E26)*(100-Начисления!M26/100)*(#REF!/100),2),0)</f>
        <v>0</v>
      </c>
      <c r="AA26" s="29">
        <f>IF(Определители!I26="9",ROUND((C26+E26)*(Начисления!M26/100)*(#REF!/100),2),0)</f>
        <v>0</v>
      </c>
      <c r="AB26" s="29">
        <f>IF(Определители!I26="9",ROUND((C26+E26)*(100-Начисления!M26/100)*(#REF!/100),2),0)</f>
        <v>0</v>
      </c>
      <c r="AC26" s="29">
        <f>IF(Определители!I26="9",ROUND(B26*Начисления!M26/100,2),0)</f>
        <v>0</v>
      </c>
      <c r="AD26" s="29">
        <f>IF(Определители!I26="9",ROUND(B26*(100-Начисления!M26)/100,2),0)</f>
        <v>0</v>
      </c>
      <c r="AE26" s="29" t="e">
        <f>ROUND(#REF!*'Базовые цены за единицу'!AE26,2)</f>
        <v>#REF!</v>
      </c>
    </row>
    <row r="27" spans="1:31" ht="10.5">
      <c r="A27" s="27" t="e">
        <f>#REF!</f>
        <v>#REF!</v>
      </c>
      <c r="B27" s="27" t="e">
        <f t="shared" si="0"/>
        <v>#REF!</v>
      </c>
      <c r="C27" s="27" t="e">
        <f>ROUND(#REF!*'Базовые цены за единицу'!C27,2)</f>
        <v>#REF!</v>
      </c>
      <c r="D27" s="27" t="e">
        <f>ROUND(#REF!*'Базовые цены за единицу'!D27,2)</f>
        <v>#REF!</v>
      </c>
      <c r="E27" s="27" t="e">
        <f>ROUND(#REF!*'Базовые цены за единицу'!E27,2)</f>
        <v>#REF!</v>
      </c>
      <c r="F27" s="27" t="e">
        <f>ROUND(#REF!*'Базовые цены за единицу'!F27,2)</f>
        <v>#REF!</v>
      </c>
      <c r="G27" s="27" t="e">
        <f>ROUND(#REF!*'Базовые цены за единицу'!G27,2)</f>
        <v>#REF!</v>
      </c>
      <c r="H27" s="27" t="e">
        <f>ROUND(#REF!*'Базовые цены за единицу'!H27,2)</f>
        <v>#REF!</v>
      </c>
      <c r="I27" s="35" t="e">
        <f>ОКРУГЛВСЕ(#REF!*'Базовые цены за единицу'!I27,8)</f>
        <v>#VALUE!</v>
      </c>
      <c r="J27" s="28" t="e">
        <f>ОКРУГЛВСЕ(#REF!*'Базовые цены за единицу'!J27,8)</f>
        <v>#VALUE!</v>
      </c>
      <c r="K27" s="35" t="e">
        <f>ОКРУГЛВСЕ(#REF!*'Базовые цены за единицу'!K27,8)</f>
        <v>#VALUE!</v>
      </c>
      <c r="L27" s="27" t="e">
        <f>ROUND(#REF!*'Базовые цены за единицу'!L27,2)</f>
        <v>#REF!</v>
      </c>
      <c r="M27" s="27" t="e">
        <f>ROUND(#REF!*'Базовые цены за единицу'!M27,2)</f>
        <v>#REF!</v>
      </c>
      <c r="N27" s="27" t="e">
        <f>ROUND((C27+E27)*#REF!/100,2)</f>
        <v>#REF!</v>
      </c>
      <c r="O27" s="27" t="e">
        <f>ROUND((C27+E27)*#REF!/100,2)</f>
        <v>#REF!</v>
      </c>
      <c r="P27" s="27" t="e">
        <f>ROUND(#REF!*'Базовые цены за единицу'!P27,2)</f>
        <v>#REF!</v>
      </c>
      <c r="Q27" s="27" t="e">
        <f>ROUND(#REF!*'Базовые цены за единицу'!Q27,2)</f>
        <v>#REF!</v>
      </c>
      <c r="R27" s="27" t="e">
        <f>ROUND(#REF!*'Базовые цены за единицу'!R27,2)</f>
        <v>#REF!</v>
      </c>
      <c r="S27" s="27" t="e">
        <f>ROUND(#REF!*'Базовые цены за единицу'!S27,2)</f>
        <v>#REF!</v>
      </c>
      <c r="T27" s="27" t="e">
        <f>ROUND(#REF!*'Базовые цены за единицу'!T27,2)</f>
        <v>#REF!</v>
      </c>
      <c r="U27" s="27" t="e">
        <f>ROUND(#REF!*'Базовые цены за единицу'!U27,2)</f>
        <v>#REF!</v>
      </c>
      <c r="V27" s="27" t="e">
        <f>ROUND(#REF!*'Базовые цены за единицу'!V27,2)</f>
        <v>#REF!</v>
      </c>
      <c r="X27" s="29" t="e">
        <f>ROUND(#REF!*'Базовые цены за единицу'!X27,2)</f>
        <v>#REF!</v>
      </c>
      <c r="Y27" s="29">
        <f>IF(Определители!I27="9",ROUND((C27+E27)*(Начисления!M27/100)*(#REF!/100),2),0)</f>
        <v>0</v>
      </c>
      <c r="Z27" s="29">
        <f>IF(Определители!I27="9",ROUND((C27+E27)*(100-Начисления!M27/100)*(#REF!/100),2),0)</f>
        <v>0</v>
      </c>
      <c r="AA27" s="29">
        <f>IF(Определители!I27="9",ROUND((C27+E27)*(Начисления!M27/100)*(#REF!/100),2),0)</f>
        <v>0</v>
      </c>
      <c r="AB27" s="29">
        <f>IF(Определители!I27="9",ROUND((C27+E27)*(100-Начисления!M27/100)*(#REF!/100),2),0)</f>
        <v>0</v>
      </c>
      <c r="AC27" s="29">
        <f>IF(Определители!I27="9",ROUND(B27*Начисления!M27/100,2),0)</f>
        <v>0</v>
      </c>
      <c r="AD27" s="29">
        <f>IF(Определители!I27="9",ROUND(B27*(100-Начисления!M27)/100,2),0)</f>
        <v>0</v>
      </c>
      <c r="AE27" s="29" t="e">
        <f>ROUND(#REF!*'Базовые цены за единицу'!AE27,2)</f>
        <v>#REF!</v>
      </c>
    </row>
    <row r="28" spans="1:31" ht="10.5">
      <c r="A28" s="27" t="e">
        <f>#REF!</f>
        <v>#REF!</v>
      </c>
      <c r="B28" s="27" t="e">
        <f t="shared" si="0"/>
        <v>#REF!</v>
      </c>
      <c r="C28" s="27" t="e">
        <f>ROUND(#REF!*'Базовые цены за единицу'!C28,2)</f>
        <v>#REF!</v>
      </c>
      <c r="D28" s="27" t="e">
        <f>ROUND(#REF!*'Базовые цены за единицу'!D28,2)</f>
        <v>#REF!</v>
      </c>
      <c r="E28" s="27" t="e">
        <f>ROUND(#REF!*'Базовые цены за единицу'!E28,2)</f>
        <v>#REF!</v>
      </c>
      <c r="F28" s="27" t="e">
        <f>ROUND(#REF!*'Базовые цены за единицу'!F28,2)</f>
        <v>#REF!</v>
      </c>
      <c r="G28" s="27" t="e">
        <f>ROUND(#REF!*'Базовые цены за единицу'!G28,2)</f>
        <v>#REF!</v>
      </c>
      <c r="H28" s="27" t="e">
        <f>ROUND(#REF!*'Базовые цены за единицу'!H28,2)</f>
        <v>#REF!</v>
      </c>
      <c r="I28" s="35" t="e">
        <f>ОКРУГЛВСЕ(#REF!*'Базовые цены за единицу'!I28,8)</f>
        <v>#VALUE!</v>
      </c>
      <c r="J28" s="28" t="e">
        <f>ОКРУГЛВСЕ(#REF!*'Базовые цены за единицу'!J28,8)</f>
        <v>#VALUE!</v>
      </c>
      <c r="K28" s="35" t="e">
        <f>ОКРУГЛВСЕ(#REF!*'Базовые цены за единицу'!K28,8)</f>
        <v>#VALUE!</v>
      </c>
      <c r="L28" s="27" t="e">
        <f>ROUND(#REF!*'Базовые цены за единицу'!L28,2)</f>
        <v>#REF!</v>
      </c>
      <c r="M28" s="27" t="e">
        <f>ROUND(#REF!*'Базовые цены за единицу'!M28,2)</f>
        <v>#REF!</v>
      </c>
      <c r="N28" s="27" t="e">
        <f>ROUND((C28+E28)*#REF!/100,2)</f>
        <v>#REF!</v>
      </c>
      <c r="O28" s="27" t="e">
        <f>ROUND((C28+E28)*#REF!/100,2)</f>
        <v>#REF!</v>
      </c>
      <c r="P28" s="27" t="e">
        <f>ROUND(#REF!*'Базовые цены за единицу'!P28,2)</f>
        <v>#REF!</v>
      </c>
      <c r="Q28" s="27" t="e">
        <f>ROUND(#REF!*'Базовые цены за единицу'!Q28,2)</f>
        <v>#REF!</v>
      </c>
      <c r="R28" s="27" t="e">
        <f>ROUND(#REF!*'Базовые цены за единицу'!R28,2)</f>
        <v>#REF!</v>
      </c>
      <c r="S28" s="27" t="e">
        <f>ROUND(#REF!*'Базовые цены за единицу'!S28,2)</f>
        <v>#REF!</v>
      </c>
      <c r="T28" s="27" t="e">
        <f>ROUND(#REF!*'Базовые цены за единицу'!T28,2)</f>
        <v>#REF!</v>
      </c>
      <c r="U28" s="27" t="e">
        <f>ROUND(#REF!*'Базовые цены за единицу'!U28,2)</f>
        <v>#REF!</v>
      </c>
      <c r="V28" s="27" t="e">
        <f>ROUND(#REF!*'Базовые цены за единицу'!V28,2)</f>
        <v>#REF!</v>
      </c>
      <c r="X28" s="29" t="e">
        <f>ROUND(#REF!*'Базовые цены за единицу'!X28,2)</f>
        <v>#REF!</v>
      </c>
      <c r="Y28" s="29">
        <f>IF(Определители!I28="9",ROUND((C28+E28)*(Начисления!M28/100)*(#REF!/100),2),0)</f>
        <v>0</v>
      </c>
      <c r="Z28" s="29">
        <f>IF(Определители!I28="9",ROUND((C28+E28)*(100-Начисления!M28/100)*(#REF!/100),2),0)</f>
        <v>0</v>
      </c>
      <c r="AA28" s="29">
        <f>IF(Определители!I28="9",ROUND((C28+E28)*(Начисления!M28/100)*(#REF!/100),2),0)</f>
        <v>0</v>
      </c>
      <c r="AB28" s="29">
        <f>IF(Определители!I28="9",ROUND((C28+E28)*(100-Начисления!M28/100)*(#REF!/100),2),0)</f>
        <v>0</v>
      </c>
      <c r="AC28" s="29">
        <f>IF(Определители!I28="9",ROUND(B28*Начисления!M28/100,2),0)</f>
        <v>0</v>
      </c>
      <c r="AD28" s="29">
        <f>IF(Определители!I28="9",ROUND(B28*(100-Начисления!M28)/100,2),0)</f>
        <v>0</v>
      </c>
      <c r="AE28" s="29" t="e">
        <f>ROUND(#REF!*'Базовые цены за единицу'!AE28,2)</f>
        <v>#REF!</v>
      </c>
    </row>
    <row r="29" spans="1:31" ht="10.5">
      <c r="A29" s="27" t="e">
        <f>#REF!</f>
        <v>#REF!</v>
      </c>
      <c r="B29" s="27" t="e">
        <f t="shared" si="0"/>
        <v>#REF!</v>
      </c>
      <c r="C29" s="27" t="e">
        <f>ROUND(#REF!*'Базовые цены за единицу'!C29,2)</f>
        <v>#REF!</v>
      </c>
      <c r="D29" s="27" t="e">
        <f>ROUND(#REF!*'Базовые цены за единицу'!D29,2)</f>
        <v>#REF!</v>
      </c>
      <c r="E29" s="27" t="e">
        <f>ROUND(#REF!*'Базовые цены за единицу'!E29,2)</f>
        <v>#REF!</v>
      </c>
      <c r="F29" s="27" t="e">
        <f>ROUND(#REF!*'Базовые цены за единицу'!F29,2)</f>
        <v>#REF!</v>
      </c>
      <c r="G29" s="27" t="e">
        <f>ROUND(#REF!*'Базовые цены за единицу'!G29,2)</f>
        <v>#REF!</v>
      </c>
      <c r="H29" s="27" t="e">
        <f>ROUND(#REF!*'Базовые цены за единицу'!H29,2)</f>
        <v>#REF!</v>
      </c>
      <c r="I29" s="35" t="e">
        <f>ОКРУГЛВСЕ(#REF!*'Базовые цены за единицу'!I29,8)</f>
        <v>#VALUE!</v>
      </c>
      <c r="J29" s="28" t="e">
        <f>ОКРУГЛВСЕ(#REF!*'Базовые цены за единицу'!J29,8)</f>
        <v>#VALUE!</v>
      </c>
      <c r="K29" s="35" t="e">
        <f>ОКРУГЛВСЕ(#REF!*'Базовые цены за единицу'!K29,8)</f>
        <v>#VALUE!</v>
      </c>
      <c r="L29" s="27" t="e">
        <f>ROUND(#REF!*'Базовые цены за единицу'!L29,2)</f>
        <v>#REF!</v>
      </c>
      <c r="M29" s="27" t="e">
        <f>ROUND(#REF!*'Базовые цены за единицу'!M29,2)</f>
        <v>#REF!</v>
      </c>
      <c r="N29" s="27" t="e">
        <f>ROUND((C29+E29)*#REF!/100,2)</f>
        <v>#REF!</v>
      </c>
      <c r="O29" s="27" t="e">
        <f>ROUND((C29+E29)*#REF!/100,2)</f>
        <v>#REF!</v>
      </c>
      <c r="P29" s="27" t="e">
        <f>ROUND(#REF!*'Базовые цены за единицу'!P29,2)</f>
        <v>#REF!</v>
      </c>
      <c r="Q29" s="27" t="e">
        <f>ROUND(#REF!*'Базовые цены за единицу'!Q29,2)</f>
        <v>#REF!</v>
      </c>
      <c r="R29" s="27" t="e">
        <f>ROUND(#REF!*'Базовые цены за единицу'!R29,2)</f>
        <v>#REF!</v>
      </c>
      <c r="S29" s="27" t="e">
        <f>ROUND(#REF!*'Базовые цены за единицу'!S29,2)</f>
        <v>#REF!</v>
      </c>
      <c r="T29" s="27" t="e">
        <f>ROUND(#REF!*'Базовые цены за единицу'!T29,2)</f>
        <v>#REF!</v>
      </c>
      <c r="U29" s="27" t="e">
        <f>ROUND(#REF!*'Базовые цены за единицу'!U29,2)</f>
        <v>#REF!</v>
      </c>
      <c r="V29" s="27" t="e">
        <f>ROUND(#REF!*'Базовые цены за единицу'!V29,2)</f>
        <v>#REF!</v>
      </c>
      <c r="X29" s="29" t="e">
        <f>ROUND(#REF!*'Базовые цены за единицу'!X29,2)</f>
        <v>#REF!</v>
      </c>
      <c r="Y29" s="29">
        <f>IF(Определители!I29="9",ROUND((C29+E29)*(Начисления!M29/100)*(#REF!/100),2),0)</f>
        <v>0</v>
      </c>
      <c r="Z29" s="29">
        <f>IF(Определители!I29="9",ROUND((C29+E29)*(100-Начисления!M29/100)*(#REF!/100),2),0)</f>
        <v>0</v>
      </c>
      <c r="AA29" s="29">
        <f>IF(Определители!I29="9",ROUND((C29+E29)*(Начисления!M29/100)*(#REF!/100),2),0)</f>
        <v>0</v>
      </c>
      <c r="AB29" s="29">
        <f>IF(Определители!I29="9",ROUND((C29+E29)*(100-Начисления!M29/100)*(#REF!/100),2),0)</f>
        <v>0</v>
      </c>
      <c r="AC29" s="29">
        <f>IF(Определители!I29="9",ROUND(B29*Начисления!M29/100,2),0)</f>
        <v>0</v>
      </c>
      <c r="AD29" s="29">
        <f>IF(Определители!I29="9",ROUND(B29*(100-Начисления!M29)/100,2),0)</f>
        <v>0</v>
      </c>
      <c r="AE29" s="29" t="e">
        <f>ROUND(#REF!*'Базовые цены за единицу'!AE29,2)</f>
        <v>#REF!</v>
      </c>
    </row>
    <row r="30" spans="1:31" ht="10.5">
      <c r="A30" s="27" t="e">
        <f>#REF!</f>
        <v>#REF!</v>
      </c>
      <c r="B30" s="27" t="e">
        <f t="shared" si="0"/>
        <v>#REF!</v>
      </c>
      <c r="C30" s="27" t="e">
        <f>ROUND(#REF!*'Базовые цены за единицу'!C30,2)</f>
        <v>#REF!</v>
      </c>
      <c r="D30" s="27" t="e">
        <f>ROUND(#REF!*'Базовые цены за единицу'!D30,2)</f>
        <v>#REF!</v>
      </c>
      <c r="E30" s="27" t="e">
        <f>ROUND(#REF!*'Базовые цены за единицу'!E30,2)</f>
        <v>#REF!</v>
      </c>
      <c r="F30" s="27" t="e">
        <f>ROUND(#REF!*'Базовые цены за единицу'!F30,2)</f>
        <v>#REF!</v>
      </c>
      <c r="G30" s="27" t="e">
        <f>ROUND(#REF!*'Базовые цены за единицу'!G30,2)</f>
        <v>#REF!</v>
      </c>
      <c r="H30" s="27" t="e">
        <f>ROUND(#REF!*'Базовые цены за единицу'!H30,2)</f>
        <v>#REF!</v>
      </c>
      <c r="I30" s="35" t="e">
        <f>ОКРУГЛВСЕ(#REF!*'Базовые цены за единицу'!I30,8)</f>
        <v>#VALUE!</v>
      </c>
      <c r="J30" s="28" t="e">
        <f>ОКРУГЛВСЕ(#REF!*'Базовые цены за единицу'!J30,8)</f>
        <v>#VALUE!</v>
      </c>
      <c r="K30" s="35" t="e">
        <f>ОКРУГЛВСЕ(#REF!*'Базовые цены за единицу'!K30,8)</f>
        <v>#VALUE!</v>
      </c>
      <c r="L30" s="27" t="e">
        <f>ROUND(#REF!*'Базовые цены за единицу'!L30,2)</f>
        <v>#REF!</v>
      </c>
      <c r="M30" s="27" t="e">
        <f>ROUND(#REF!*'Базовые цены за единицу'!M30,2)</f>
        <v>#REF!</v>
      </c>
      <c r="N30" s="27" t="e">
        <f>ROUND((C30+E30)*#REF!/100,2)</f>
        <v>#REF!</v>
      </c>
      <c r="O30" s="27" t="e">
        <f>ROUND((C30+E30)*#REF!/100,2)</f>
        <v>#REF!</v>
      </c>
      <c r="P30" s="27" t="e">
        <f>ROUND(#REF!*'Базовые цены за единицу'!P30,2)</f>
        <v>#REF!</v>
      </c>
      <c r="Q30" s="27" t="e">
        <f>ROUND(#REF!*'Базовые цены за единицу'!Q30,2)</f>
        <v>#REF!</v>
      </c>
      <c r="R30" s="27" t="e">
        <f>ROUND(#REF!*'Базовые цены за единицу'!R30,2)</f>
        <v>#REF!</v>
      </c>
      <c r="S30" s="27" t="e">
        <f>ROUND(#REF!*'Базовые цены за единицу'!S30,2)</f>
        <v>#REF!</v>
      </c>
      <c r="T30" s="27" t="e">
        <f>ROUND(#REF!*'Базовые цены за единицу'!T30,2)</f>
        <v>#REF!</v>
      </c>
      <c r="U30" s="27" t="e">
        <f>ROUND(#REF!*'Базовые цены за единицу'!U30,2)</f>
        <v>#REF!</v>
      </c>
      <c r="V30" s="27" t="e">
        <f>ROUND(#REF!*'Базовые цены за единицу'!V30,2)</f>
        <v>#REF!</v>
      </c>
      <c r="X30" s="29" t="e">
        <f>ROUND(#REF!*'Базовые цены за единицу'!X30,2)</f>
        <v>#REF!</v>
      </c>
      <c r="Y30" s="29">
        <f>IF(Определители!I30="9",ROUND((C30+E30)*(Начисления!M30/100)*(#REF!/100),2),0)</f>
        <v>0</v>
      </c>
      <c r="Z30" s="29">
        <f>IF(Определители!I30="9",ROUND((C30+E30)*(100-Начисления!M30/100)*(#REF!/100),2),0)</f>
        <v>0</v>
      </c>
      <c r="AA30" s="29">
        <f>IF(Определители!I30="9",ROUND((C30+E30)*(Начисления!M30/100)*(#REF!/100),2),0)</f>
        <v>0</v>
      </c>
      <c r="AB30" s="29">
        <f>IF(Определители!I30="9",ROUND((C30+E30)*(100-Начисления!M30/100)*(#REF!/100),2),0)</f>
        <v>0</v>
      </c>
      <c r="AC30" s="29">
        <f>IF(Определители!I30="9",ROUND(B30*Начисления!M30/100,2),0)</f>
        <v>0</v>
      </c>
      <c r="AD30" s="29">
        <f>IF(Определители!I30="9",ROUND(B30*(100-Начисления!M30)/100,2),0)</f>
        <v>0</v>
      </c>
      <c r="AE30" s="29" t="e">
        <f>ROUND(#REF!*'Базовые цены за единицу'!AE30,2)</f>
        <v>#REF!</v>
      </c>
    </row>
    <row r="31" spans="1:31" ht="10.5">
      <c r="A31" s="27" t="e">
        <f>#REF!</f>
        <v>#REF!</v>
      </c>
      <c r="B31" s="27" t="e">
        <f t="shared" si="0"/>
        <v>#REF!</v>
      </c>
      <c r="C31" s="27" t="e">
        <f>ROUND(#REF!*'Базовые цены за единицу'!C31,2)</f>
        <v>#REF!</v>
      </c>
      <c r="D31" s="27" t="e">
        <f>ROUND(#REF!*'Базовые цены за единицу'!D31,2)</f>
        <v>#REF!</v>
      </c>
      <c r="E31" s="27" t="e">
        <f>ROUND(#REF!*'Базовые цены за единицу'!E31,2)</f>
        <v>#REF!</v>
      </c>
      <c r="F31" s="27" t="e">
        <f>ROUND(#REF!*'Базовые цены за единицу'!F31,2)</f>
        <v>#REF!</v>
      </c>
      <c r="G31" s="27" t="e">
        <f>ROUND(#REF!*'Базовые цены за единицу'!G31,2)</f>
        <v>#REF!</v>
      </c>
      <c r="H31" s="27" t="e">
        <f>ROUND(#REF!*'Базовые цены за единицу'!H31,2)</f>
        <v>#REF!</v>
      </c>
      <c r="I31" s="35" t="e">
        <f>ОКРУГЛВСЕ(#REF!*'Базовые цены за единицу'!I31,8)</f>
        <v>#VALUE!</v>
      </c>
      <c r="J31" s="28" t="e">
        <f>ОКРУГЛВСЕ(#REF!*'Базовые цены за единицу'!J31,8)</f>
        <v>#VALUE!</v>
      </c>
      <c r="K31" s="35" t="e">
        <f>ОКРУГЛВСЕ(#REF!*'Базовые цены за единицу'!K31,8)</f>
        <v>#VALUE!</v>
      </c>
      <c r="L31" s="27" t="e">
        <f>ROUND(#REF!*'Базовые цены за единицу'!L31,2)</f>
        <v>#REF!</v>
      </c>
      <c r="M31" s="27" t="e">
        <f>ROUND(#REF!*'Базовые цены за единицу'!M31,2)</f>
        <v>#REF!</v>
      </c>
      <c r="N31" s="27" t="e">
        <f>ROUND((C31+E31)*#REF!/100,2)</f>
        <v>#REF!</v>
      </c>
      <c r="O31" s="27" t="e">
        <f>ROUND((C31+E31)*#REF!/100,2)</f>
        <v>#REF!</v>
      </c>
      <c r="P31" s="27" t="e">
        <f>ROUND(#REF!*'Базовые цены за единицу'!P31,2)</f>
        <v>#REF!</v>
      </c>
      <c r="Q31" s="27" t="e">
        <f>ROUND(#REF!*'Базовые цены за единицу'!Q31,2)</f>
        <v>#REF!</v>
      </c>
      <c r="R31" s="27" t="e">
        <f>ROUND(#REF!*'Базовые цены за единицу'!R31,2)</f>
        <v>#REF!</v>
      </c>
      <c r="S31" s="27" t="e">
        <f>ROUND(#REF!*'Базовые цены за единицу'!S31,2)</f>
        <v>#REF!</v>
      </c>
      <c r="T31" s="27" t="e">
        <f>ROUND(#REF!*'Базовые цены за единицу'!T31,2)</f>
        <v>#REF!</v>
      </c>
      <c r="U31" s="27" t="e">
        <f>ROUND(#REF!*'Базовые цены за единицу'!U31,2)</f>
        <v>#REF!</v>
      </c>
      <c r="V31" s="27" t="e">
        <f>ROUND(#REF!*'Базовые цены за единицу'!V31,2)</f>
        <v>#REF!</v>
      </c>
      <c r="X31" s="29" t="e">
        <f>ROUND(#REF!*'Базовые цены за единицу'!X31,2)</f>
        <v>#REF!</v>
      </c>
      <c r="Y31" s="29">
        <f>IF(Определители!I31="9",ROUND((C31+E31)*(Начисления!M31/100)*(#REF!/100),2),0)</f>
        <v>0</v>
      </c>
      <c r="Z31" s="29">
        <f>IF(Определители!I31="9",ROUND((C31+E31)*(100-Начисления!M31/100)*(#REF!/100),2),0)</f>
        <v>0</v>
      </c>
      <c r="AA31" s="29">
        <f>IF(Определители!I31="9",ROUND((C31+E31)*(Начисления!M31/100)*(#REF!/100),2),0)</f>
        <v>0</v>
      </c>
      <c r="AB31" s="29">
        <f>IF(Определители!I31="9",ROUND((C31+E31)*(100-Начисления!M31/100)*(#REF!/100),2),0)</f>
        <v>0</v>
      </c>
      <c r="AC31" s="29">
        <f>IF(Определители!I31="9",ROUND(B31*Начисления!M31/100,2),0)</f>
        <v>0</v>
      </c>
      <c r="AD31" s="29">
        <f>IF(Определители!I31="9",ROUND(B31*(100-Начисления!M31)/100,2),0)</f>
        <v>0</v>
      </c>
      <c r="AE31" s="29" t="e">
        <f>ROUND(#REF!*'Базовые цены за единицу'!AE31,2)</f>
        <v>#REF!</v>
      </c>
    </row>
    <row r="32" spans="1:31" ht="10.5">
      <c r="A32" s="27" t="e">
        <f>#REF!</f>
        <v>#REF!</v>
      </c>
      <c r="B32" s="27" t="e">
        <f t="shared" si="0"/>
        <v>#REF!</v>
      </c>
      <c r="C32" s="27" t="e">
        <f>ROUND(#REF!*'Базовые цены за единицу'!C32,2)</f>
        <v>#REF!</v>
      </c>
      <c r="D32" s="27" t="e">
        <f>ROUND(#REF!*'Базовые цены за единицу'!D32,2)</f>
        <v>#REF!</v>
      </c>
      <c r="E32" s="27" t="e">
        <f>ROUND(#REF!*'Базовые цены за единицу'!E32,2)</f>
        <v>#REF!</v>
      </c>
      <c r="F32" s="27" t="e">
        <f>ROUND(#REF!*'Базовые цены за единицу'!F32,2)</f>
        <v>#REF!</v>
      </c>
      <c r="G32" s="27" t="e">
        <f>ROUND(#REF!*'Базовые цены за единицу'!G32,2)</f>
        <v>#REF!</v>
      </c>
      <c r="H32" s="27" t="e">
        <f>ROUND(#REF!*'Базовые цены за единицу'!H32,2)</f>
        <v>#REF!</v>
      </c>
      <c r="I32" s="35" t="e">
        <f>ОКРУГЛВСЕ(#REF!*'Базовые цены за единицу'!I32,8)</f>
        <v>#VALUE!</v>
      </c>
      <c r="J32" s="28" t="e">
        <f>ОКРУГЛВСЕ(#REF!*'Базовые цены за единицу'!J32,8)</f>
        <v>#VALUE!</v>
      </c>
      <c r="K32" s="35" t="e">
        <f>ОКРУГЛВСЕ(#REF!*'Базовые цены за единицу'!K32,8)</f>
        <v>#VALUE!</v>
      </c>
      <c r="L32" s="27" t="e">
        <f>ROUND(#REF!*'Базовые цены за единицу'!L32,2)</f>
        <v>#REF!</v>
      </c>
      <c r="M32" s="27" t="e">
        <f>ROUND(#REF!*'Базовые цены за единицу'!M32,2)</f>
        <v>#REF!</v>
      </c>
      <c r="N32" s="27" t="e">
        <f>ROUND((C32+E32)*#REF!/100,2)</f>
        <v>#REF!</v>
      </c>
      <c r="O32" s="27" t="e">
        <f>ROUND((C32+E32)*#REF!/100,2)</f>
        <v>#REF!</v>
      </c>
      <c r="P32" s="27" t="e">
        <f>ROUND(#REF!*'Базовые цены за единицу'!P32,2)</f>
        <v>#REF!</v>
      </c>
      <c r="Q32" s="27" t="e">
        <f>ROUND(#REF!*'Базовые цены за единицу'!Q32,2)</f>
        <v>#REF!</v>
      </c>
      <c r="R32" s="27" t="e">
        <f>ROUND(#REF!*'Базовые цены за единицу'!R32,2)</f>
        <v>#REF!</v>
      </c>
      <c r="S32" s="27" t="e">
        <f>ROUND(#REF!*'Базовые цены за единицу'!S32,2)</f>
        <v>#REF!</v>
      </c>
      <c r="T32" s="27" t="e">
        <f>ROUND(#REF!*'Базовые цены за единицу'!T32,2)</f>
        <v>#REF!</v>
      </c>
      <c r="U32" s="27" t="e">
        <f>ROUND(#REF!*'Базовые цены за единицу'!U32,2)</f>
        <v>#REF!</v>
      </c>
      <c r="V32" s="27" t="e">
        <f>ROUND(#REF!*'Базовые цены за единицу'!V32,2)</f>
        <v>#REF!</v>
      </c>
      <c r="X32" s="29" t="e">
        <f>ROUND(#REF!*'Базовые цены за единицу'!X32,2)</f>
        <v>#REF!</v>
      </c>
      <c r="Y32" s="29">
        <f>IF(Определители!I32="9",ROUND((C32+E32)*(Начисления!M32/100)*(#REF!/100),2),0)</f>
        <v>0</v>
      </c>
      <c r="Z32" s="29">
        <f>IF(Определители!I32="9",ROUND((C32+E32)*(100-Начисления!M32/100)*(#REF!/100),2),0)</f>
        <v>0</v>
      </c>
      <c r="AA32" s="29">
        <f>IF(Определители!I32="9",ROUND((C32+E32)*(Начисления!M32/100)*(#REF!/100),2),0)</f>
        <v>0</v>
      </c>
      <c r="AB32" s="29">
        <f>IF(Определители!I32="9",ROUND((C32+E32)*(100-Начисления!M32/100)*(#REF!/100),2),0)</f>
        <v>0</v>
      </c>
      <c r="AC32" s="29">
        <f>IF(Определители!I32="9",ROUND(B32*Начисления!M32/100,2),0)</f>
        <v>0</v>
      </c>
      <c r="AD32" s="29">
        <f>IF(Определители!I32="9",ROUND(B32*(100-Начисления!M32)/100,2),0)</f>
        <v>0</v>
      </c>
      <c r="AE32" s="29" t="e">
        <f>ROUND(#REF!*'Базовые цены за единицу'!AE32,2)</f>
        <v>#REF!</v>
      </c>
    </row>
    <row r="33" spans="1:31" ht="10.5">
      <c r="A33" s="27" t="e">
        <f>#REF!</f>
        <v>#REF!</v>
      </c>
      <c r="B33" s="27" t="e">
        <f t="shared" si="0"/>
        <v>#REF!</v>
      </c>
      <c r="C33" s="27" t="e">
        <f>ROUND(#REF!*'Базовые цены за единицу'!C33,2)</f>
        <v>#REF!</v>
      </c>
      <c r="D33" s="27" t="e">
        <f>ROUND(#REF!*'Базовые цены за единицу'!D33,2)</f>
        <v>#REF!</v>
      </c>
      <c r="E33" s="27" t="e">
        <f>ROUND(#REF!*'Базовые цены за единицу'!E33,2)</f>
        <v>#REF!</v>
      </c>
      <c r="F33" s="27" t="e">
        <f>ROUND(#REF!*'Базовые цены за единицу'!F33,2)</f>
        <v>#REF!</v>
      </c>
      <c r="G33" s="27" t="e">
        <f>ROUND(#REF!*'Базовые цены за единицу'!G33,2)</f>
        <v>#REF!</v>
      </c>
      <c r="H33" s="27" t="e">
        <f>ROUND(#REF!*'Базовые цены за единицу'!H33,2)</f>
        <v>#REF!</v>
      </c>
      <c r="I33" s="35" t="e">
        <f>ОКРУГЛВСЕ(#REF!*'Базовые цены за единицу'!I33,8)</f>
        <v>#VALUE!</v>
      </c>
      <c r="J33" s="28" t="e">
        <f>ОКРУГЛВСЕ(#REF!*'Базовые цены за единицу'!J33,8)</f>
        <v>#VALUE!</v>
      </c>
      <c r="K33" s="35" t="e">
        <f>ОКРУГЛВСЕ(#REF!*'Базовые цены за единицу'!K33,8)</f>
        <v>#VALUE!</v>
      </c>
      <c r="L33" s="27" t="e">
        <f>ROUND(#REF!*'Базовые цены за единицу'!L33,2)</f>
        <v>#REF!</v>
      </c>
      <c r="M33" s="27" t="e">
        <f>ROUND(#REF!*'Базовые цены за единицу'!M33,2)</f>
        <v>#REF!</v>
      </c>
      <c r="N33" s="27" t="e">
        <f>ROUND((C33+E33)*#REF!/100,2)</f>
        <v>#REF!</v>
      </c>
      <c r="O33" s="27" t="e">
        <f>ROUND((C33+E33)*#REF!/100,2)</f>
        <v>#REF!</v>
      </c>
      <c r="P33" s="27" t="e">
        <f>ROUND(#REF!*'Базовые цены за единицу'!P33,2)</f>
        <v>#REF!</v>
      </c>
      <c r="Q33" s="27" t="e">
        <f>ROUND(#REF!*'Базовые цены за единицу'!Q33,2)</f>
        <v>#REF!</v>
      </c>
      <c r="R33" s="27" t="e">
        <f>ROUND(#REF!*'Базовые цены за единицу'!R33,2)</f>
        <v>#REF!</v>
      </c>
      <c r="S33" s="27" t="e">
        <f>ROUND(#REF!*'Базовые цены за единицу'!S33,2)</f>
        <v>#REF!</v>
      </c>
      <c r="T33" s="27" t="e">
        <f>ROUND(#REF!*'Базовые цены за единицу'!T33,2)</f>
        <v>#REF!</v>
      </c>
      <c r="U33" s="27" t="e">
        <f>ROUND(#REF!*'Базовые цены за единицу'!U33,2)</f>
        <v>#REF!</v>
      </c>
      <c r="V33" s="27" t="e">
        <f>ROUND(#REF!*'Базовые цены за единицу'!V33,2)</f>
        <v>#REF!</v>
      </c>
      <c r="X33" s="29" t="e">
        <f>ROUND(#REF!*'Базовые цены за единицу'!X33,2)</f>
        <v>#REF!</v>
      </c>
      <c r="Y33" s="29">
        <f>IF(Определители!I33="9",ROUND((C33+E33)*(Начисления!M33/100)*(#REF!/100),2),0)</f>
        <v>0</v>
      </c>
      <c r="Z33" s="29">
        <f>IF(Определители!I33="9",ROUND((C33+E33)*(100-Начисления!M33/100)*(#REF!/100),2),0)</f>
        <v>0</v>
      </c>
      <c r="AA33" s="29">
        <f>IF(Определители!I33="9",ROUND((C33+E33)*(Начисления!M33/100)*(#REF!/100),2),0)</f>
        <v>0</v>
      </c>
      <c r="AB33" s="29">
        <f>IF(Определители!I33="9",ROUND((C33+E33)*(100-Начисления!M33/100)*(#REF!/100),2),0)</f>
        <v>0</v>
      </c>
      <c r="AC33" s="29">
        <f>IF(Определители!I33="9",ROUND(B33*Начисления!M33/100,2),0)</f>
        <v>0</v>
      </c>
      <c r="AD33" s="29">
        <f>IF(Определители!I33="9",ROUND(B33*(100-Начисления!M33)/100,2),0)</f>
        <v>0</v>
      </c>
      <c r="AE33" s="29" t="e">
        <f>ROUND(#REF!*'Базовые цены за единицу'!AE33,2)</f>
        <v>#REF!</v>
      </c>
    </row>
    <row r="34" spans="1:31" ht="10.5">
      <c r="A34" s="27" t="e">
        <f>#REF!</f>
        <v>#REF!</v>
      </c>
      <c r="B34" s="27" t="e">
        <f t="shared" si="0"/>
        <v>#REF!</v>
      </c>
      <c r="C34" s="27" t="e">
        <f>ROUND(#REF!*'Базовые цены за единицу'!C34,2)</f>
        <v>#REF!</v>
      </c>
      <c r="D34" s="27" t="e">
        <f>ROUND(#REF!*'Базовые цены за единицу'!D34,2)</f>
        <v>#REF!</v>
      </c>
      <c r="E34" s="27" t="e">
        <f>ROUND(#REF!*'Базовые цены за единицу'!E34,2)</f>
        <v>#REF!</v>
      </c>
      <c r="F34" s="27" t="e">
        <f>ROUND(#REF!*'Базовые цены за единицу'!F34,2)</f>
        <v>#REF!</v>
      </c>
      <c r="G34" s="27" t="e">
        <f>ROUND(#REF!*'Базовые цены за единицу'!G34,2)</f>
        <v>#REF!</v>
      </c>
      <c r="H34" s="27" t="e">
        <f>ROUND(#REF!*'Базовые цены за единицу'!H34,2)</f>
        <v>#REF!</v>
      </c>
      <c r="I34" s="35" t="e">
        <f>ОКРУГЛВСЕ(#REF!*'Базовые цены за единицу'!I34,8)</f>
        <v>#VALUE!</v>
      </c>
      <c r="J34" s="28" t="e">
        <f>ОКРУГЛВСЕ(#REF!*'Базовые цены за единицу'!J34,8)</f>
        <v>#VALUE!</v>
      </c>
      <c r="K34" s="35" t="e">
        <f>ОКРУГЛВСЕ(#REF!*'Базовые цены за единицу'!K34,8)</f>
        <v>#VALUE!</v>
      </c>
      <c r="L34" s="27" t="e">
        <f>ROUND(#REF!*'Базовые цены за единицу'!L34,2)</f>
        <v>#REF!</v>
      </c>
      <c r="M34" s="27" t="e">
        <f>ROUND(#REF!*'Базовые цены за единицу'!M34,2)</f>
        <v>#REF!</v>
      </c>
      <c r="N34" s="27" t="e">
        <f>ROUND((C34+E34)*#REF!/100,2)</f>
        <v>#REF!</v>
      </c>
      <c r="O34" s="27" t="e">
        <f>ROUND((C34+E34)*#REF!/100,2)</f>
        <v>#REF!</v>
      </c>
      <c r="P34" s="27" t="e">
        <f>ROUND(#REF!*'Базовые цены за единицу'!P34,2)</f>
        <v>#REF!</v>
      </c>
      <c r="Q34" s="27" t="e">
        <f>ROUND(#REF!*'Базовые цены за единицу'!Q34,2)</f>
        <v>#REF!</v>
      </c>
      <c r="R34" s="27" t="e">
        <f>ROUND(#REF!*'Базовые цены за единицу'!R34,2)</f>
        <v>#REF!</v>
      </c>
      <c r="S34" s="27" t="e">
        <f>ROUND(#REF!*'Базовые цены за единицу'!S34,2)</f>
        <v>#REF!</v>
      </c>
      <c r="T34" s="27" t="e">
        <f>ROUND(#REF!*'Базовые цены за единицу'!T34,2)</f>
        <v>#REF!</v>
      </c>
      <c r="U34" s="27" t="e">
        <f>ROUND(#REF!*'Базовые цены за единицу'!U34,2)</f>
        <v>#REF!</v>
      </c>
      <c r="V34" s="27" t="e">
        <f>ROUND(#REF!*'Базовые цены за единицу'!V34,2)</f>
        <v>#REF!</v>
      </c>
      <c r="X34" s="29" t="e">
        <f>ROUND(#REF!*'Базовые цены за единицу'!X34,2)</f>
        <v>#REF!</v>
      </c>
      <c r="Y34" s="29">
        <f>IF(Определители!I34="9",ROUND((C34+E34)*(Начисления!M34/100)*(#REF!/100),2),0)</f>
        <v>0</v>
      </c>
      <c r="Z34" s="29">
        <f>IF(Определители!I34="9",ROUND((C34+E34)*(100-Начисления!M34/100)*(#REF!/100),2),0)</f>
        <v>0</v>
      </c>
      <c r="AA34" s="29">
        <f>IF(Определители!I34="9",ROUND((C34+E34)*(Начисления!M34/100)*(#REF!/100),2),0)</f>
        <v>0</v>
      </c>
      <c r="AB34" s="29">
        <f>IF(Определители!I34="9",ROUND((C34+E34)*(100-Начисления!M34/100)*(#REF!/100),2),0)</f>
        <v>0</v>
      </c>
      <c r="AC34" s="29">
        <f>IF(Определители!I34="9",ROUND(B34*Начисления!M34/100,2),0)</f>
        <v>0</v>
      </c>
      <c r="AD34" s="29">
        <f>IF(Определители!I34="9",ROUND(B34*(100-Начисления!M34)/100,2),0)</f>
        <v>0</v>
      </c>
      <c r="AE34" s="29" t="e">
        <f>ROUND(#REF!*'Базовые цены за единицу'!AE34,2)</f>
        <v>#REF!</v>
      </c>
    </row>
    <row r="35" spans="1:31" ht="10.5">
      <c r="A35" s="27" t="e">
        <f>#REF!</f>
        <v>#REF!</v>
      </c>
      <c r="B35" s="27" t="e">
        <f t="shared" si="0"/>
        <v>#REF!</v>
      </c>
      <c r="C35" s="27" t="e">
        <f>ROUND(#REF!*'Базовые цены за единицу'!C35,2)</f>
        <v>#REF!</v>
      </c>
      <c r="D35" s="27" t="e">
        <f>ROUND(#REF!*'Базовые цены за единицу'!D35,2)</f>
        <v>#REF!</v>
      </c>
      <c r="E35" s="27" t="e">
        <f>ROUND(#REF!*'Базовые цены за единицу'!E35,2)</f>
        <v>#REF!</v>
      </c>
      <c r="F35" s="27" t="e">
        <f>ROUND(#REF!*'Базовые цены за единицу'!F35,2)</f>
        <v>#REF!</v>
      </c>
      <c r="G35" s="27" t="e">
        <f>ROUND(#REF!*'Базовые цены за единицу'!G35,2)</f>
        <v>#REF!</v>
      </c>
      <c r="H35" s="27" t="e">
        <f>ROUND(#REF!*'Базовые цены за единицу'!H35,2)</f>
        <v>#REF!</v>
      </c>
      <c r="I35" s="35" t="e">
        <f>ОКРУГЛВСЕ(#REF!*'Базовые цены за единицу'!I35,8)</f>
        <v>#VALUE!</v>
      </c>
      <c r="J35" s="28" t="e">
        <f>ОКРУГЛВСЕ(#REF!*'Базовые цены за единицу'!J35,8)</f>
        <v>#VALUE!</v>
      </c>
      <c r="K35" s="35" t="e">
        <f>ОКРУГЛВСЕ(#REF!*'Базовые цены за единицу'!K35,8)</f>
        <v>#VALUE!</v>
      </c>
      <c r="L35" s="27" t="e">
        <f>ROUND(#REF!*'Базовые цены за единицу'!L35,2)</f>
        <v>#REF!</v>
      </c>
      <c r="M35" s="27" t="e">
        <f>ROUND(#REF!*'Базовые цены за единицу'!M35,2)</f>
        <v>#REF!</v>
      </c>
      <c r="N35" s="27" t="e">
        <f>ROUND((C35+E35)*#REF!/100,2)</f>
        <v>#REF!</v>
      </c>
      <c r="O35" s="27" t="e">
        <f>ROUND((C35+E35)*#REF!/100,2)</f>
        <v>#REF!</v>
      </c>
      <c r="P35" s="27" t="e">
        <f>ROUND(#REF!*'Базовые цены за единицу'!P35,2)</f>
        <v>#REF!</v>
      </c>
      <c r="Q35" s="27" t="e">
        <f>ROUND(#REF!*'Базовые цены за единицу'!Q35,2)</f>
        <v>#REF!</v>
      </c>
      <c r="R35" s="27" t="e">
        <f>ROUND(#REF!*'Базовые цены за единицу'!R35,2)</f>
        <v>#REF!</v>
      </c>
      <c r="S35" s="27" t="e">
        <f>ROUND(#REF!*'Базовые цены за единицу'!S35,2)</f>
        <v>#REF!</v>
      </c>
      <c r="T35" s="27" t="e">
        <f>ROUND(#REF!*'Базовые цены за единицу'!T35,2)</f>
        <v>#REF!</v>
      </c>
      <c r="U35" s="27" t="e">
        <f>ROUND(#REF!*'Базовые цены за единицу'!U35,2)</f>
        <v>#REF!</v>
      </c>
      <c r="V35" s="27" t="e">
        <f>ROUND(#REF!*'Базовые цены за единицу'!V35,2)</f>
        <v>#REF!</v>
      </c>
      <c r="X35" s="29" t="e">
        <f>ROUND(#REF!*'Базовые цены за единицу'!X35,2)</f>
        <v>#REF!</v>
      </c>
      <c r="Y35" s="29">
        <f>IF(Определители!I35="9",ROUND((C35+E35)*(Начисления!M35/100)*(#REF!/100),2),0)</f>
        <v>0</v>
      </c>
      <c r="Z35" s="29">
        <f>IF(Определители!I35="9",ROUND((C35+E35)*(100-Начисления!M35/100)*(#REF!/100),2),0)</f>
        <v>0</v>
      </c>
      <c r="AA35" s="29">
        <f>IF(Определители!I35="9",ROUND((C35+E35)*(Начисления!M35/100)*(#REF!/100),2),0)</f>
        <v>0</v>
      </c>
      <c r="AB35" s="29">
        <f>IF(Определители!I35="9",ROUND((C35+E35)*(100-Начисления!M35/100)*(#REF!/100),2),0)</f>
        <v>0</v>
      </c>
      <c r="AC35" s="29">
        <f>IF(Определители!I35="9",ROUND(B35*Начисления!M35/100,2),0)</f>
        <v>0</v>
      </c>
      <c r="AD35" s="29">
        <f>IF(Определители!I35="9",ROUND(B35*(100-Начисления!M35)/100,2),0)</f>
        <v>0</v>
      </c>
      <c r="AE35" s="29" t="e">
        <f>ROUND(#REF!*'Базовые цены за единицу'!AE35,2)</f>
        <v>#REF!</v>
      </c>
    </row>
    <row r="36" spans="1:31" ht="10.5">
      <c r="A36" s="27" t="e">
        <f>#REF!</f>
        <v>#REF!</v>
      </c>
      <c r="B36" s="27" t="e">
        <f t="shared" si="0"/>
        <v>#REF!</v>
      </c>
      <c r="C36" s="27" t="e">
        <f>ROUND(#REF!*'Базовые цены за единицу'!C36,2)</f>
        <v>#REF!</v>
      </c>
      <c r="D36" s="27" t="e">
        <f>ROUND(#REF!*'Базовые цены за единицу'!D36,2)</f>
        <v>#REF!</v>
      </c>
      <c r="E36" s="27" t="e">
        <f>ROUND(#REF!*'Базовые цены за единицу'!E36,2)</f>
        <v>#REF!</v>
      </c>
      <c r="F36" s="27" t="e">
        <f>ROUND(#REF!*'Базовые цены за единицу'!F36,2)</f>
        <v>#REF!</v>
      </c>
      <c r="G36" s="27" t="e">
        <f>ROUND(#REF!*'Базовые цены за единицу'!G36,2)</f>
        <v>#REF!</v>
      </c>
      <c r="H36" s="27" t="e">
        <f>ROUND(#REF!*'Базовые цены за единицу'!H36,2)</f>
        <v>#REF!</v>
      </c>
      <c r="I36" s="35" t="e">
        <f>ОКРУГЛВСЕ(#REF!*'Базовые цены за единицу'!I36,8)</f>
        <v>#VALUE!</v>
      </c>
      <c r="J36" s="28" t="e">
        <f>ОКРУГЛВСЕ(#REF!*'Базовые цены за единицу'!J36,8)</f>
        <v>#VALUE!</v>
      </c>
      <c r="K36" s="35" t="e">
        <f>ОКРУГЛВСЕ(#REF!*'Базовые цены за единицу'!K36,8)</f>
        <v>#VALUE!</v>
      </c>
      <c r="L36" s="27" t="e">
        <f>ROUND(#REF!*'Базовые цены за единицу'!L36,2)</f>
        <v>#REF!</v>
      </c>
      <c r="M36" s="27" t="e">
        <f>ROUND(#REF!*'Базовые цены за единицу'!M36,2)</f>
        <v>#REF!</v>
      </c>
      <c r="N36" s="27" t="e">
        <f>ROUND((C36+E36)*#REF!/100,2)</f>
        <v>#REF!</v>
      </c>
      <c r="O36" s="27" t="e">
        <f>ROUND((C36+E36)*#REF!/100,2)</f>
        <v>#REF!</v>
      </c>
      <c r="P36" s="27" t="e">
        <f>ROUND(#REF!*'Базовые цены за единицу'!P36,2)</f>
        <v>#REF!</v>
      </c>
      <c r="Q36" s="27" t="e">
        <f>ROUND(#REF!*'Базовые цены за единицу'!Q36,2)</f>
        <v>#REF!</v>
      </c>
      <c r="R36" s="27" t="e">
        <f>ROUND(#REF!*'Базовые цены за единицу'!R36,2)</f>
        <v>#REF!</v>
      </c>
      <c r="S36" s="27" t="e">
        <f>ROUND(#REF!*'Базовые цены за единицу'!S36,2)</f>
        <v>#REF!</v>
      </c>
      <c r="T36" s="27" t="e">
        <f>ROUND(#REF!*'Базовые цены за единицу'!T36,2)</f>
        <v>#REF!</v>
      </c>
      <c r="U36" s="27" t="e">
        <f>ROUND(#REF!*'Базовые цены за единицу'!U36,2)</f>
        <v>#REF!</v>
      </c>
      <c r="V36" s="27" t="e">
        <f>ROUND(#REF!*'Базовые цены за единицу'!V36,2)</f>
        <v>#REF!</v>
      </c>
      <c r="X36" s="29" t="e">
        <f>ROUND(#REF!*'Базовые цены за единицу'!X36,2)</f>
        <v>#REF!</v>
      </c>
      <c r="Y36" s="29">
        <f>IF(Определители!I36="9",ROUND((C36+E36)*(Начисления!M36/100)*(#REF!/100),2),0)</f>
        <v>0</v>
      </c>
      <c r="Z36" s="29">
        <f>IF(Определители!I36="9",ROUND((C36+E36)*(100-Начисления!M36/100)*(#REF!/100),2),0)</f>
        <v>0</v>
      </c>
      <c r="AA36" s="29">
        <f>IF(Определители!I36="9",ROUND((C36+E36)*(Начисления!M36/100)*(#REF!/100),2),0)</f>
        <v>0</v>
      </c>
      <c r="AB36" s="29">
        <f>IF(Определители!I36="9",ROUND((C36+E36)*(100-Начисления!M36/100)*(#REF!/100),2),0)</f>
        <v>0</v>
      </c>
      <c r="AC36" s="29">
        <f>IF(Определители!I36="9",ROUND(B36*Начисления!M36/100,2),0)</f>
        <v>0</v>
      </c>
      <c r="AD36" s="29">
        <f>IF(Определители!I36="9",ROUND(B36*(100-Начисления!M36)/100,2),0)</f>
        <v>0</v>
      </c>
      <c r="AE36" s="29" t="e">
        <f>ROUND(#REF!*'Базовые цены за единицу'!AE36,2)</f>
        <v>#REF!</v>
      </c>
    </row>
    <row r="37" spans="1:31" ht="10.5">
      <c r="A37" s="27" t="e">
        <f>#REF!</f>
        <v>#REF!</v>
      </c>
      <c r="B37" s="27" t="e">
        <f t="shared" si="0"/>
        <v>#REF!</v>
      </c>
      <c r="C37" s="27" t="e">
        <f>ROUND(#REF!*'Базовые цены за единицу'!C37,2)</f>
        <v>#REF!</v>
      </c>
      <c r="D37" s="27" t="e">
        <f>ROUND(#REF!*'Базовые цены за единицу'!D37,2)</f>
        <v>#REF!</v>
      </c>
      <c r="E37" s="27" t="e">
        <f>ROUND(#REF!*'Базовые цены за единицу'!E37,2)</f>
        <v>#REF!</v>
      </c>
      <c r="F37" s="27" t="e">
        <f>ROUND(#REF!*'Базовые цены за единицу'!F37,2)</f>
        <v>#REF!</v>
      </c>
      <c r="G37" s="27" t="e">
        <f>ROUND(#REF!*'Базовые цены за единицу'!G37,2)</f>
        <v>#REF!</v>
      </c>
      <c r="H37" s="27" t="e">
        <f>ROUND(#REF!*'Базовые цены за единицу'!H37,2)</f>
        <v>#REF!</v>
      </c>
      <c r="I37" s="35" t="e">
        <f>ОКРУГЛВСЕ(#REF!*'Базовые цены за единицу'!I37,8)</f>
        <v>#VALUE!</v>
      </c>
      <c r="J37" s="28" t="e">
        <f>ОКРУГЛВСЕ(#REF!*'Базовые цены за единицу'!J37,8)</f>
        <v>#VALUE!</v>
      </c>
      <c r="K37" s="35" t="e">
        <f>ОКРУГЛВСЕ(#REF!*'Базовые цены за единицу'!K37,8)</f>
        <v>#VALUE!</v>
      </c>
      <c r="L37" s="27" t="e">
        <f>ROUND(#REF!*'Базовые цены за единицу'!L37,2)</f>
        <v>#REF!</v>
      </c>
      <c r="M37" s="27" t="e">
        <f>ROUND(#REF!*'Базовые цены за единицу'!M37,2)</f>
        <v>#REF!</v>
      </c>
      <c r="N37" s="27" t="e">
        <f>ROUND((C37+E37)*#REF!/100,2)</f>
        <v>#REF!</v>
      </c>
      <c r="O37" s="27" t="e">
        <f>ROUND((C37+E37)*#REF!/100,2)</f>
        <v>#REF!</v>
      </c>
      <c r="P37" s="27" t="e">
        <f>ROUND(#REF!*'Базовые цены за единицу'!P37,2)</f>
        <v>#REF!</v>
      </c>
      <c r="Q37" s="27" t="e">
        <f>ROUND(#REF!*'Базовые цены за единицу'!Q37,2)</f>
        <v>#REF!</v>
      </c>
      <c r="R37" s="27" t="e">
        <f>ROUND(#REF!*'Базовые цены за единицу'!R37,2)</f>
        <v>#REF!</v>
      </c>
      <c r="S37" s="27" t="e">
        <f>ROUND(#REF!*'Базовые цены за единицу'!S37,2)</f>
        <v>#REF!</v>
      </c>
      <c r="T37" s="27" t="e">
        <f>ROUND(#REF!*'Базовые цены за единицу'!T37,2)</f>
        <v>#REF!</v>
      </c>
      <c r="U37" s="27" t="e">
        <f>ROUND(#REF!*'Базовые цены за единицу'!U37,2)</f>
        <v>#REF!</v>
      </c>
      <c r="V37" s="27" t="e">
        <f>ROUND(#REF!*'Базовые цены за единицу'!V37,2)</f>
        <v>#REF!</v>
      </c>
      <c r="X37" s="29" t="e">
        <f>ROUND(#REF!*'Базовые цены за единицу'!X37,2)</f>
        <v>#REF!</v>
      </c>
      <c r="Y37" s="29">
        <f>IF(Определители!I37="9",ROUND((C37+E37)*(Начисления!M37/100)*(#REF!/100),2),0)</f>
        <v>0</v>
      </c>
      <c r="Z37" s="29">
        <f>IF(Определители!I37="9",ROUND((C37+E37)*(100-Начисления!M37/100)*(#REF!/100),2),0)</f>
        <v>0</v>
      </c>
      <c r="AA37" s="29">
        <f>IF(Определители!I37="9",ROUND((C37+E37)*(Начисления!M37/100)*(#REF!/100),2),0)</f>
        <v>0</v>
      </c>
      <c r="AB37" s="29">
        <f>IF(Определители!I37="9",ROUND((C37+E37)*(100-Начисления!M37/100)*(#REF!/100),2),0)</f>
        <v>0</v>
      </c>
      <c r="AC37" s="29">
        <f>IF(Определители!I37="9",ROUND(B37*Начисления!M37/100,2),0)</f>
        <v>0</v>
      </c>
      <c r="AD37" s="29">
        <f>IF(Определители!I37="9",ROUND(B37*(100-Начисления!M37)/100,2),0)</f>
        <v>0</v>
      </c>
      <c r="AE37" s="29" t="e">
        <f>ROUND(#REF!*'Базовые цены за единицу'!AE37,2)</f>
        <v>#REF!</v>
      </c>
    </row>
    <row r="38" spans="1:31" ht="10.5">
      <c r="A38" s="27" t="e">
        <f>#REF!</f>
        <v>#REF!</v>
      </c>
      <c r="B38" s="27" t="e">
        <f t="shared" si="0"/>
        <v>#REF!</v>
      </c>
      <c r="C38" s="27" t="e">
        <f>ROUND(#REF!*'Базовые цены за единицу'!C38,2)</f>
        <v>#REF!</v>
      </c>
      <c r="D38" s="27" t="e">
        <f>ROUND(#REF!*'Базовые цены за единицу'!D38,2)</f>
        <v>#REF!</v>
      </c>
      <c r="E38" s="27" t="e">
        <f>ROUND(#REF!*'Базовые цены за единицу'!E38,2)</f>
        <v>#REF!</v>
      </c>
      <c r="F38" s="27" t="e">
        <f>ROUND(#REF!*'Базовые цены за единицу'!F38,2)</f>
        <v>#REF!</v>
      </c>
      <c r="G38" s="27" t="e">
        <f>ROUND(#REF!*'Базовые цены за единицу'!G38,2)</f>
        <v>#REF!</v>
      </c>
      <c r="H38" s="27" t="e">
        <f>ROUND(#REF!*'Базовые цены за единицу'!H38,2)</f>
        <v>#REF!</v>
      </c>
      <c r="I38" s="35" t="e">
        <f>ОКРУГЛВСЕ(#REF!*'Базовые цены за единицу'!I38,8)</f>
        <v>#VALUE!</v>
      </c>
      <c r="J38" s="28" t="e">
        <f>ОКРУГЛВСЕ(#REF!*'Базовые цены за единицу'!J38,8)</f>
        <v>#VALUE!</v>
      </c>
      <c r="K38" s="35" t="e">
        <f>ОКРУГЛВСЕ(#REF!*'Базовые цены за единицу'!K38,8)</f>
        <v>#VALUE!</v>
      </c>
      <c r="L38" s="27" t="e">
        <f>ROUND(#REF!*'Базовые цены за единицу'!L38,2)</f>
        <v>#REF!</v>
      </c>
      <c r="M38" s="27" t="e">
        <f>ROUND(#REF!*'Базовые цены за единицу'!M38,2)</f>
        <v>#REF!</v>
      </c>
      <c r="N38" s="27" t="e">
        <f>ROUND((C38+E38)*#REF!/100,2)</f>
        <v>#REF!</v>
      </c>
      <c r="O38" s="27" t="e">
        <f>ROUND((C38+E38)*#REF!/100,2)</f>
        <v>#REF!</v>
      </c>
      <c r="P38" s="27" t="e">
        <f>ROUND(#REF!*'Базовые цены за единицу'!P38,2)</f>
        <v>#REF!</v>
      </c>
      <c r="Q38" s="27" t="e">
        <f>ROUND(#REF!*'Базовые цены за единицу'!Q38,2)</f>
        <v>#REF!</v>
      </c>
      <c r="R38" s="27" t="e">
        <f>ROUND(#REF!*'Базовые цены за единицу'!R38,2)</f>
        <v>#REF!</v>
      </c>
      <c r="S38" s="27" t="e">
        <f>ROUND(#REF!*'Базовые цены за единицу'!S38,2)</f>
        <v>#REF!</v>
      </c>
      <c r="T38" s="27" t="e">
        <f>ROUND(#REF!*'Базовые цены за единицу'!T38,2)</f>
        <v>#REF!</v>
      </c>
      <c r="U38" s="27" t="e">
        <f>ROUND(#REF!*'Базовые цены за единицу'!U38,2)</f>
        <v>#REF!</v>
      </c>
      <c r="V38" s="27" t="e">
        <f>ROUND(#REF!*'Базовые цены за единицу'!V38,2)</f>
        <v>#REF!</v>
      </c>
      <c r="X38" s="29" t="e">
        <f>ROUND(#REF!*'Базовые цены за единицу'!X38,2)</f>
        <v>#REF!</v>
      </c>
      <c r="Y38" s="29">
        <f>IF(Определители!I38="9",ROUND((C38+E38)*(Начисления!M38/100)*(#REF!/100),2),0)</f>
        <v>0</v>
      </c>
      <c r="Z38" s="29">
        <f>IF(Определители!I38="9",ROUND((C38+E38)*(100-Начисления!M38/100)*(#REF!/100),2),0)</f>
        <v>0</v>
      </c>
      <c r="AA38" s="29">
        <f>IF(Определители!I38="9",ROUND((C38+E38)*(Начисления!M38/100)*(#REF!/100),2),0)</f>
        <v>0</v>
      </c>
      <c r="AB38" s="29">
        <f>IF(Определители!I38="9",ROUND((C38+E38)*(100-Начисления!M38/100)*(#REF!/100),2),0)</f>
        <v>0</v>
      </c>
      <c r="AC38" s="29">
        <f>IF(Определители!I38="9",ROUND(B38*Начисления!M38/100,2),0)</f>
        <v>0</v>
      </c>
      <c r="AD38" s="29">
        <f>IF(Определители!I38="9",ROUND(B38*(100-Начисления!M38)/100,2),0)</f>
        <v>0</v>
      </c>
      <c r="AE38" s="29" t="e">
        <f>ROUND(#REF!*'Базовые цены за единицу'!AE38,2)</f>
        <v>#REF!</v>
      </c>
    </row>
    <row r="39" ht="10.5">
      <c r="A39" s="33"/>
    </row>
    <row r="40" spans="1:10" ht="10.5">
      <c r="A40" s="33"/>
      <c r="B40" s="63" t="s">
        <v>189</v>
      </c>
      <c r="C40" s="63"/>
      <c r="D40" s="63"/>
      <c r="E40" s="63"/>
      <c r="F40" s="63"/>
      <c r="G40" s="63"/>
      <c r="H40" s="63"/>
      <c r="I40" s="63"/>
      <c r="J40" s="63"/>
    </row>
    <row r="41" spans="1:10" ht="10.5">
      <c r="A41" s="33"/>
      <c r="B41" s="63"/>
      <c r="C41" s="63"/>
      <c r="D41" s="63"/>
      <c r="E41" s="63"/>
      <c r="F41" s="63"/>
      <c r="G41" s="63"/>
      <c r="H41" s="63"/>
      <c r="I41" s="63"/>
      <c r="J41" s="63"/>
    </row>
    <row r="42" spans="1:31" ht="10.5">
      <c r="A42" s="27" t="e">
        <f>#REF!</f>
        <v>#REF!</v>
      </c>
      <c r="B42" s="27" t="e">
        <f>ROUND(C42+D42+F42,2)</f>
        <v>#REF!</v>
      </c>
      <c r="C42" s="27" t="e">
        <f>ROUND(#REF!*'Базовые цены за единицу'!C42,2)</f>
        <v>#REF!</v>
      </c>
      <c r="D42" s="27" t="e">
        <f>ROUND(#REF!*'Базовые цены за единицу'!D42,2)</f>
        <v>#REF!</v>
      </c>
      <c r="E42" s="27" t="e">
        <f>ROUND(#REF!*'Базовые цены за единицу'!E42,2)</f>
        <v>#REF!</v>
      </c>
      <c r="F42" s="27" t="e">
        <f>ROUND(#REF!*'Базовые цены за единицу'!F42,2)</f>
        <v>#REF!</v>
      </c>
      <c r="G42" s="27" t="e">
        <f>ROUND(#REF!*'Базовые цены за единицу'!G42,2)</f>
        <v>#REF!</v>
      </c>
      <c r="H42" s="27" t="e">
        <f>ROUND(#REF!*'Базовые цены за единицу'!H42,2)</f>
        <v>#REF!</v>
      </c>
      <c r="I42" s="35" t="e">
        <f>ОКРУГЛВСЕ(#REF!*'Базовые цены за единицу'!I42,8)</f>
        <v>#VALUE!</v>
      </c>
      <c r="J42" s="28" t="e">
        <f>ОКРУГЛВСЕ(#REF!*'Базовые цены за единицу'!J42,8)</f>
        <v>#VALUE!</v>
      </c>
      <c r="K42" s="35" t="e">
        <f>ОКРУГЛВСЕ(#REF!*'Базовые цены за единицу'!K42,8)</f>
        <v>#VALUE!</v>
      </c>
      <c r="L42" s="27" t="e">
        <f>ROUND(#REF!*'Базовые цены за единицу'!L42,2)</f>
        <v>#REF!</v>
      </c>
      <c r="M42" s="27" t="e">
        <f>ROUND(#REF!*'Базовые цены за единицу'!M42,2)</f>
        <v>#REF!</v>
      </c>
      <c r="N42" s="27" t="e">
        <f>ROUND((C42+E42)*#REF!/100,2)</f>
        <v>#REF!</v>
      </c>
      <c r="O42" s="27" t="e">
        <f>ROUND((C42+E42)*#REF!/100,2)</f>
        <v>#REF!</v>
      </c>
      <c r="P42" s="27" t="e">
        <f>ROUND(#REF!*'Базовые цены за единицу'!P42,2)</f>
        <v>#REF!</v>
      </c>
      <c r="Q42" s="27" t="e">
        <f>ROUND(#REF!*'Базовые цены за единицу'!Q42,2)</f>
        <v>#REF!</v>
      </c>
      <c r="R42" s="27" t="e">
        <f>ROUND(#REF!*'Базовые цены за единицу'!R42,2)</f>
        <v>#REF!</v>
      </c>
      <c r="S42" s="27" t="e">
        <f>ROUND(#REF!*'Базовые цены за единицу'!S42,2)</f>
        <v>#REF!</v>
      </c>
      <c r="T42" s="27" t="e">
        <f>ROUND(#REF!*'Базовые цены за единицу'!T42,2)</f>
        <v>#REF!</v>
      </c>
      <c r="U42" s="27" t="e">
        <f>ROUND(#REF!*'Базовые цены за единицу'!U42,2)</f>
        <v>#REF!</v>
      </c>
      <c r="V42" s="27" t="e">
        <f>ROUND(#REF!*'Базовые цены за единицу'!V42,2)</f>
        <v>#REF!</v>
      </c>
      <c r="X42" s="29" t="e">
        <f>ROUND(#REF!*'Базовые цены за единицу'!X42,2)</f>
        <v>#REF!</v>
      </c>
      <c r="Y42" s="29">
        <f>IF(Определители!I42="9",ROUND((C42+E42)*(Начисления!M42/100)*(#REF!/100),2),0)</f>
        <v>0</v>
      </c>
      <c r="Z42" s="29">
        <f>IF(Определители!I42="9",ROUND((C42+E42)*(100-Начисления!M42/100)*(#REF!/100),2),0)</f>
        <v>0</v>
      </c>
      <c r="AA42" s="29">
        <f>IF(Определители!I42="9",ROUND((C42+E42)*(Начисления!M42/100)*(#REF!/100),2),0)</f>
        <v>0</v>
      </c>
      <c r="AB42" s="29">
        <f>IF(Определители!I42="9",ROUND((C42+E42)*(100-Начисления!M42/100)*(#REF!/100),2),0)</f>
        <v>0</v>
      </c>
      <c r="AC42" s="29">
        <f>IF(Определители!I42="9",ROUND(B42*Начисления!M42/100,2),0)</f>
        <v>0</v>
      </c>
      <c r="AD42" s="29">
        <f>IF(Определители!I42="9",ROUND(B42*(100-Начисления!M42)/100,2),0)</f>
        <v>0</v>
      </c>
      <c r="AE42" s="29" t="e">
        <f>ROUND(#REF!*'Базовые цены за единицу'!AE42,2)</f>
        <v>#REF!</v>
      </c>
    </row>
    <row r="43" spans="1:31" ht="10.5">
      <c r="A43" s="27" t="e">
        <f>#REF!</f>
        <v>#REF!</v>
      </c>
      <c r="B43" s="27" t="e">
        <f>ROUND(C43+D43+F43,2)</f>
        <v>#REF!</v>
      </c>
      <c r="C43" s="27" t="e">
        <f>ROUND(#REF!*'Базовые цены за единицу'!C43,2)</f>
        <v>#REF!</v>
      </c>
      <c r="D43" s="27" t="e">
        <f>ROUND(#REF!*'Базовые цены за единицу'!D43,2)</f>
        <v>#REF!</v>
      </c>
      <c r="E43" s="27" t="e">
        <f>ROUND(#REF!*'Базовые цены за единицу'!E43,2)</f>
        <v>#REF!</v>
      </c>
      <c r="F43" s="27" t="e">
        <f>ROUND(#REF!*'Базовые цены за единицу'!F43,2)</f>
        <v>#REF!</v>
      </c>
      <c r="G43" s="27" t="e">
        <f>ROUND(#REF!*'Базовые цены за единицу'!G43,2)</f>
        <v>#REF!</v>
      </c>
      <c r="H43" s="27" t="e">
        <f>ROUND(#REF!*'Базовые цены за единицу'!H43,2)</f>
        <v>#REF!</v>
      </c>
      <c r="I43" s="35" t="e">
        <f>ОКРУГЛВСЕ(#REF!*'Базовые цены за единицу'!I43,8)</f>
        <v>#VALUE!</v>
      </c>
      <c r="J43" s="28" t="e">
        <f>ОКРУГЛВСЕ(#REF!*'Базовые цены за единицу'!J43,8)</f>
        <v>#VALUE!</v>
      </c>
      <c r="K43" s="35" t="e">
        <f>ОКРУГЛВСЕ(#REF!*'Базовые цены за единицу'!K43,8)</f>
        <v>#VALUE!</v>
      </c>
      <c r="L43" s="27" t="e">
        <f>ROUND(#REF!*'Базовые цены за единицу'!L43,2)</f>
        <v>#REF!</v>
      </c>
      <c r="M43" s="27" t="e">
        <f>ROUND(#REF!*'Базовые цены за единицу'!M43,2)</f>
        <v>#REF!</v>
      </c>
      <c r="N43" s="27" t="e">
        <f>ROUND((C43+E43)*#REF!/100,2)</f>
        <v>#REF!</v>
      </c>
      <c r="O43" s="27" t="e">
        <f>ROUND((C43+E43)*#REF!/100,2)</f>
        <v>#REF!</v>
      </c>
      <c r="P43" s="27" t="e">
        <f>ROUND(#REF!*'Базовые цены за единицу'!P43,2)</f>
        <v>#REF!</v>
      </c>
      <c r="Q43" s="27" t="e">
        <f>ROUND(#REF!*'Базовые цены за единицу'!Q43,2)</f>
        <v>#REF!</v>
      </c>
      <c r="R43" s="27" t="e">
        <f>ROUND(#REF!*'Базовые цены за единицу'!R43,2)</f>
        <v>#REF!</v>
      </c>
      <c r="S43" s="27" t="e">
        <f>ROUND(#REF!*'Базовые цены за единицу'!S43,2)</f>
        <v>#REF!</v>
      </c>
      <c r="T43" s="27" t="e">
        <f>ROUND(#REF!*'Базовые цены за единицу'!T43,2)</f>
        <v>#REF!</v>
      </c>
      <c r="U43" s="27" t="e">
        <f>ROUND(#REF!*'Базовые цены за единицу'!U43,2)</f>
        <v>#REF!</v>
      </c>
      <c r="V43" s="27" t="e">
        <f>ROUND(#REF!*'Базовые цены за единицу'!V43,2)</f>
        <v>#REF!</v>
      </c>
      <c r="X43" s="29" t="e">
        <f>ROUND(#REF!*'Базовые цены за единицу'!X43,2)</f>
        <v>#REF!</v>
      </c>
      <c r="Y43" s="29">
        <f>IF(Определители!I43="9",ROUND((C43+E43)*(Начисления!M43/100)*(#REF!/100),2),0)</f>
        <v>0</v>
      </c>
      <c r="Z43" s="29">
        <f>IF(Определители!I43="9",ROUND((C43+E43)*(100-Начисления!M43/100)*(#REF!/100),2),0)</f>
        <v>0</v>
      </c>
      <c r="AA43" s="29">
        <f>IF(Определители!I43="9",ROUND((C43+E43)*(Начисления!M43/100)*(#REF!/100),2),0)</f>
        <v>0</v>
      </c>
      <c r="AB43" s="29">
        <f>IF(Определители!I43="9",ROUND((C43+E43)*(100-Начисления!M43/100)*(#REF!/100),2),0)</f>
        <v>0</v>
      </c>
      <c r="AC43" s="29">
        <f>IF(Определители!I43="9",ROUND(B43*Начисления!M43/100,2),0)</f>
        <v>0</v>
      </c>
      <c r="AD43" s="29">
        <f>IF(Определители!I43="9",ROUND(B43*(100-Начисления!M43)/100,2),0)</f>
        <v>0</v>
      </c>
      <c r="AE43" s="29" t="e">
        <f>ROUND(#REF!*'Базовые цены за единицу'!AE43,2)</f>
        <v>#REF!</v>
      </c>
    </row>
    <row r="44" spans="1:31" ht="10.5">
      <c r="A44" s="27" t="e">
        <f>#REF!</f>
        <v>#REF!</v>
      </c>
      <c r="B44" s="27" t="e">
        <f>ROUND(C44+D44+F44,2)</f>
        <v>#REF!</v>
      </c>
      <c r="C44" s="27" t="e">
        <f>ROUND(#REF!*'Базовые цены за единицу'!C44,2)</f>
        <v>#REF!</v>
      </c>
      <c r="D44" s="27" t="e">
        <f>ROUND(#REF!*'Базовые цены за единицу'!D44,2)</f>
        <v>#REF!</v>
      </c>
      <c r="E44" s="27" t="e">
        <f>ROUND(#REF!*'Базовые цены за единицу'!E44,2)</f>
        <v>#REF!</v>
      </c>
      <c r="F44" s="27" t="e">
        <f>ROUND(#REF!*'Базовые цены за единицу'!F44,2)</f>
        <v>#REF!</v>
      </c>
      <c r="G44" s="27" t="e">
        <f>ROUND(#REF!*'Базовые цены за единицу'!G44,2)</f>
        <v>#REF!</v>
      </c>
      <c r="H44" s="27" t="e">
        <f>ROUND(#REF!*'Базовые цены за единицу'!H44,2)</f>
        <v>#REF!</v>
      </c>
      <c r="I44" s="35" t="e">
        <f>ОКРУГЛВСЕ(#REF!*'Базовые цены за единицу'!I44,8)</f>
        <v>#VALUE!</v>
      </c>
      <c r="J44" s="28" t="e">
        <f>ОКРУГЛВСЕ(#REF!*'Базовые цены за единицу'!J44,8)</f>
        <v>#VALUE!</v>
      </c>
      <c r="K44" s="35" t="e">
        <f>ОКРУГЛВСЕ(#REF!*'Базовые цены за единицу'!K44,8)</f>
        <v>#VALUE!</v>
      </c>
      <c r="L44" s="27" t="e">
        <f>ROUND(#REF!*'Базовые цены за единицу'!L44,2)</f>
        <v>#REF!</v>
      </c>
      <c r="M44" s="27" t="e">
        <f>ROUND(#REF!*'Базовые цены за единицу'!M44,2)</f>
        <v>#REF!</v>
      </c>
      <c r="N44" s="27" t="e">
        <f>ROUND((C44+E44)*#REF!/100,2)</f>
        <v>#REF!</v>
      </c>
      <c r="O44" s="27" t="e">
        <f>ROUND((C44+E44)*#REF!/100,2)</f>
        <v>#REF!</v>
      </c>
      <c r="P44" s="27" t="e">
        <f>ROUND(#REF!*'Базовые цены за единицу'!P44,2)</f>
        <v>#REF!</v>
      </c>
      <c r="Q44" s="27" t="e">
        <f>ROUND(#REF!*'Базовые цены за единицу'!Q44,2)</f>
        <v>#REF!</v>
      </c>
      <c r="R44" s="27" t="e">
        <f>ROUND(#REF!*'Базовые цены за единицу'!R44,2)</f>
        <v>#REF!</v>
      </c>
      <c r="S44" s="27" t="e">
        <f>ROUND(#REF!*'Базовые цены за единицу'!S44,2)</f>
        <v>#REF!</v>
      </c>
      <c r="T44" s="27" t="e">
        <f>ROUND(#REF!*'Базовые цены за единицу'!T44,2)</f>
        <v>#REF!</v>
      </c>
      <c r="U44" s="27" t="e">
        <f>ROUND(#REF!*'Базовые цены за единицу'!U44,2)</f>
        <v>#REF!</v>
      </c>
      <c r="V44" s="27" t="e">
        <f>ROUND(#REF!*'Базовые цены за единицу'!V44,2)</f>
        <v>#REF!</v>
      </c>
      <c r="X44" s="29" t="e">
        <f>ROUND(#REF!*'Базовые цены за единицу'!X44,2)</f>
        <v>#REF!</v>
      </c>
      <c r="Y44" s="29">
        <f>IF(Определители!I44="9",ROUND((C44+E44)*(Начисления!M44/100)*(#REF!/100),2),0)</f>
        <v>0</v>
      </c>
      <c r="Z44" s="29">
        <f>IF(Определители!I44="9",ROUND((C44+E44)*(100-Начисления!M44/100)*(#REF!/100),2),0)</f>
        <v>0</v>
      </c>
      <c r="AA44" s="29">
        <f>IF(Определители!I44="9",ROUND((C44+E44)*(Начисления!M44/100)*(#REF!/100),2),0)</f>
        <v>0</v>
      </c>
      <c r="AB44" s="29">
        <f>IF(Определители!I44="9",ROUND((C44+E44)*(100-Начисления!M44/100)*(#REF!/100),2),0)</f>
        <v>0</v>
      </c>
      <c r="AC44" s="29">
        <f>IF(Определители!I44="9",ROUND(B44*Начисления!M44/100,2),0)</f>
        <v>0</v>
      </c>
      <c r="AD44" s="29">
        <f>IF(Определители!I44="9",ROUND(B44*(100-Начисления!M44)/100,2),0)</f>
        <v>0</v>
      </c>
      <c r="AE44" s="29" t="e">
        <f>ROUND(#REF!*'Базовые цены за единицу'!AE44,2)</f>
        <v>#REF!</v>
      </c>
    </row>
    <row r="45" spans="1:31" ht="10.5">
      <c r="A45" s="27" t="e">
        <f>#REF!</f>
        <v>#REF!</v>
      </c>
      <c r="B45" s="27" t="e">
        <f>ROUND(C45+D45+F45,2)</f>
        <v>#REF!</v>
      </c>
      <c r="C45" s="27" t="e">
        <f>ROUND(#REF!*'Базовые цены за единицу'!C45,2)</f>
        <v>#REF!</v>
      </c>
      <c r="D45" s="27" t="e">
        <f>ROUND(#REF!*'Базовые цены за единицу'!D45,2)</f>
        <v>#REF!</v>
      </c>
      <c r="E45" s="27" t="e">
        <f>ROUND(#REF!*'Базовые цены за единицу'!E45,2)</f>
        <v>#REF!</v>
      </c>
      <c r="F45" s="27" t="e">
        <f>ROUND(#REF!*'Базовые цены за единицу'!F45,2)</f>
        <v>#REF!</v>
      </c>
      <c r="G45" s="27" t="e">
        <f>ROUND(#REF!*'Базовые цены за единицу'!G45,2)</f>
        <v>#REF!</v>
      </c>
      <c r="H45" s="27" t="e">
        <f>ROUND(#REF!*'Базовые цены за единицу'!H45,2)</f>
        <v>#REF!</v>
      </c>
      <c r="I45" s="35" t="e">
        <f>ОКРУГЛВСЕ(#REF!*'Базовые цены за единицу'!I45,8)</f>
        <v>#VALUE!</v>
      </c>
      <c r="J45" s="28" t="e">
        <f>ОКРУГЛВСЕ(#REF!*'Базовые цены за единицу'!J45,8)</f>
        <v>#VALUE!</v>
      </c>
      <c r="K45" s="35" t="e">
        <f>ОКРУГЛВСЕ(#REF!*'Базовые цены за единицу'!K45,8)</f>
        <v>#VALUE!</v>
      </c>
      <c r="L45" s="27" t="e">
        <f>ROUND(#REF!*'Базовые цены за единицу'!L45,2)</f>
        <v>#REF!</v>
      </c>
      <c r="M45" s="27" t="e">
        <f>ROUND(#REF!*'Базовые цены за единицу'!M45,2)</f>
        <v>#REF!</v>
      </c>
      <c r="N45" s="27" t="e">
        <f>ROUND((C45+E45)*#REF!/100,2)</f>
        <v>#REF!</v>
      </c>
      <c r="O45" s="27" t="e">
        <f>ROUND((C45+E45)*#REF!/100,2)</f>
        <v>#REF!</v>
      </c>
      <c r="P45" s="27" t="e">
        <f>ROUND(#REF!*'Базовые цены за единицу'!P45,2)</f>
        <v>#REF!</v>
      </c>
      <c r="Q45" s="27" t="e">
        <f>ROUND(#REF!*'Базовые цены за единицу'!Q45,2)</f>
        <v>#REF!</v>
      </c>
      <c r="R45" s="27" t="e">
        <f>ROUND(#REF!*'Базовые цены за единицу'!R45,2)</f>
        <v>#REF!</v>
      </c>
      <c r="S45" s="27" t="e">
        <f>ROUND(#REF!*'Базовые цены за единицу'!S45,2)</f>
        <v>#REF!</v>
      </c>
      <c r="T45" s="27" t="e">
        <f>ROUND(#REF!*'Базовые цены за единицу'!T45,2)</f>
        <v>#REF!</v>
      </c>
      <c r="U45" s="27" t="e">
        <f>ROUND(#REF!*'Базовые цены за единицу'!U45,2)</f>
        <v>#REF!</v>
      </c>
      <c r="V45" s="27" t="e">
        <f>ROUND(#REF!*'Базовые цены за единицу'!V45,2)</f>
        <v>#REF!</v>
      </c>
      <c r="X45" s="29" t="e">
        <f>ROUND(#REF!*'Базовые цены за единицу'!X45,2)</f>
        <v>#REF!</v>
      </c>
      <c r="Y45" s="29">
        <f>IF(Определители!I45="9",ROUND((C45+E45)*(Начисления!M45/100)*(#REF!/100),2),0)</f>
        <v>0</v>
      </c>
      <c r="Z45" s="29">
        <f>IF(Определители!I45="9",ROUND((C45+E45)*(100-Начисления!M45/100)*(#REF!/100),2),0)</f>
        <v>0</v>
      </c>
      <c r="AA45" s="29">
        <f>IF(Определители!I45="9",ROUND((C45+E45)*(Начисления!M45/100)*(#REF!/100),2),0)</f>
        <v>0</v>
      </c>
      <c r="AB45" s="29">
        <f>IF(Определители!I45="9",ROUND((C45+E45)*(100-Начисления!M45/100)*(#REF!/100),2),0)</f>
        <v>0</v>
      </c>
      <c r="AC45" s="29">
        <f>IF(Определители!I45="9",ROUND(B45*Начисления!M45/100,2),0)</f>
        <v>0</v>
      </c>
      <c r="AD45" s="29">
        <f>IF(Определители!I45="9",ROUND(B45*(100-Начисления!M45)/100,2),0)</f>
        <v>0</v>
      </c>
      <c r="AE45" s="29" t="e">
        <f>ROUND(#REF!*'Базовые цены за единицу'!AE45,2)</f>
        <v>#REF!</v>
      </c>
    </row>
    <row r="46" ht="10.5">
      <c r="A46" s="33"/>
    </row>
    <row r="47" spans="1:10" ht="10.5">
      <c r="A47" s="33"/>
      <c r="B47" s="63" t="s">
        <v>205</v>
      </c>
      <c r="C47" s="63"/>
      <c r="D47" s="63"/>
      <c r="E47" s="63"/>
      <c r="F47" s="63"/>
      <c r="G47" s="63"/>
      <c r="H47" s="63"/>
      <c r="I47" s="63"/>
      <c r="J47" s="63"/>
    </row>
    <row r="48" spans="1:10" ht="10.5">
      <c r="A48" s="33"/>
      <c r="B48" s="63"/>
      <c r="C48" s="63"/>
      <c r="D48" s="63"/>
      <c r="E48" s="63"/>
      <c r="F48" s="63"/>
      <c r="G48" s="63"/>
      <c r="H48" s="63"/>
      <c r="I48" s="63"/>
      <c r="J48" s="63"/>
    </row>
    <row r="49" spans="1:31" ht="10.5">
      <c r="A49" s="27" t="e">
        <f>#REF!</f>
        <v>#REF!</v>
      </c>
      <c r="B49" s="27" t="e">
        <f aca="true" t="shared" si="1" ref="B49:B61">ROUND(C49+D49+F49,2)</f>
        <v>#REF!</v>
      </c>
      <c r="C49" s="27" t="e">
        <f>ROUND(#REF!*'Базовые цены за единицу'!C49,2)</f>
        <v>#REF!</v>
      </c>
      <c r="D49" s="27" t="e">
        <f>ROUND(#REF!*'Базовые цены за единицу'!D49,2)</f>
        <v>#REF!</v>
      </c>
      <c r="E49" s="27" t="e">
        <f>ROUND(#REF!*'Базовые цены за единицу'!E49,2)</f>
        <v>#REF!</v>
      </c>
      <c r="F49" s="27" t="e">
        <f>ROUND(#REF!*'Базовые цены за единицу'!F49,2)</f>
        <v>#REF!</v>
      </c>
      <c r="G49" s="27" t="e">
        <f>ROUND(#REF!*'Базовые цены за единицу'!G49,2)</f>
        <v>#REF!</v>
      </c>
      <c r="H49" s="27" t="e">
        <f>ROUND(#REF!*'Базовые цены за единицу'!H49,2)</f>
        <v>#REF!</v>
      </c>
      <c r="I49" s="35" t="e">
        <f>ОКРУГЛВСЕ(#REF!*'Базовые цены за единицу'!I49,8)</f>
        <v>#VALUE!</v>
      </c>
      <c r="J49" s="28" t="e">
        <f>ОКРУГЛВСЕ(#REF!*'Базовые цены за единицу'!J49,8)</f>
        <v>#VALUE!</v>
      </c>
      <c r="K49" s="35" t="e">
        <f>ОКРУГЛВСЕ(#REF!*'Базовые цены за единицу'!K49,8)</f>
        <v>#VALUE!</v>
      </c>
      <c r="L49" s="27" t="e">
        <f>ROUND(#REF!*'Базовые цены за единицу'!L49,2)</f>
        <v>#REF!</v>
      </c>
      <c r="M49" s="27" t="e">
        <f>ROUND(#REF!*'Базовые цены за единицу'!M49,2)</f>
        <v>#REF!</v>
      </c>
      <c r="N49" s="27" t="e">
        <f>ROUND((C49+E49)*#REF!/100,2)</f>
        <v>#REF!</v>
      </c>
      <c r="O49" s="27" t="e">
        <f>ROUND((C49+E49)*#REF!/100,2)</f>
        <v>#REF!</v>
      </c>
      <c r="P49" s="27" t="e">
        <f>ROUND(#REF!*'Базовые цены за единицу'!P49,2)</f>
        <v>#REF!</v>
      </c>
      <c r="Q49" s="27" t="e">
        <f>ROUND(#REF!*'Базовые цены за единицу'!Q49,2)</f>
        <v>#REF!</v>
      </c>
      <c r="R49" s="27" t="e">
        <f>ROUND(#REF!*'Базовые цены за единицу'!R49,2)</f>
        <v>#REF!</v>
      </c>
      <c r="S49" s="27" t="e">
        <f>ROUND(#REF!*'Базовые цены за единицу'!S49,2)</f>
        <v>#REF!</v>
      </c>
      <c r="T49" s="27" t="e">
        <f>ROUND(#REF!*'Базовые цены за единицу'!T49,2)</f>
        <v>#REF!</v>
      </c>
      <c r="U49" s="27" t="e">
        <f>ROUND(#REF!*'Базовые цены за единицу'!U49,2)</f>
        <v>#REF!</v>
      </c>
      <c r="V49" s="27" t="e">
        <f>ROUND(#REF!*'Базовые цены за единицу'!V49,2)</f>
        <v>#REF!</v>
      </c>
      <c r="X49" s="29" t="e">
        <f>ROUND(#REF!*'Базовые цены за единицу'!X49,2)</f>
        <v>#REF!</v>
      </c>
      <c r="Y49" s="29">
        <f>IF(Определители!I49="9",ROUND((C49+E49)*(Начисления!M49/100)*(#REF!/100),2),0)</f>
        <v>0</v>
      </c>
      <c r="Z49" s="29">
        <f>IF(Определители!I49="9",ROUND((C49+E49)*(100-Начисления!M49/100)*(#REF!/100),2),0)</f>
        <v>0</v>
      </c>
      <c r="AA49" s="29">
        <f>IF(Определители!I49="9",ROUND((C49+E49)*(Начисления!M49/100)*(#REF!/100),2),0)</f>
        <v>0</v>
      </c>
      <c r="AB49" s="29">
        <f>IF(Определители!I49="9",ROUND((C49+E49)*(100-Начисления!M49/100)*(#REF!/100),2),0)</f>
        <v>0</v>
      </c>
      <c r="AC49" s="29">
        <f>IF(Определители!I49="9",ROUND(B49*Начисления!M49/100,2),0)</f>
        <v>0</v>
      </c>
      <c r="AD49" s="29">
        <f>IF(Определители!I49="9",ROUND(B49*(100-Начисления!M49)/100,2),0)</f>
        <v>0</v>
      </c>
      <c r="AE49" s="29" t="e">
        <f>ROUND(#REF!*'Базовые цены за единицу'!AE49,2)</f>
        <v>#REF!</v>
      </c>
    </row>
    <row r="50" spans="1:31" ht="10.5">
      <c r="A50" s="27" t="e">
        <f>#REF!</f>
        <v>#REF!</v>
      </c>
      <c r="B50" s="27" t="e">
        <f t="shared" si="1"/>
        <v>#REF!</v>
      </c>
      <c r="C50" s="27" t="e">
        <f>ROUND(#REF!*'Базовые цены за единицу'!C50,2)</f>
        <v>#REF!</v>
      </c>
      <c r="D50" s="27" t="e">
        <f>ROUND(#REF!*'Базовые цены за единицу'!D50,2)</f>
        <v>#REF!</v>
      </c>
      <c r="E50" s="27" t="e">
        <f>ROUND(#REF!*'Базовые цены за единицу'!E50,2)</f>
        <v>#REF!</v>
      </c>
      <c r="F50" s="27" t="e">
        <f>ROUND(#REF!*'Базовые цены за единицу'!F50,2)</f>
        <v>#REF!</v>
      </c>
      <c r="G50" s="27" t="e">
        <f>ROUND(#REF!*'Базовые цены за единицу'!G50,2)</f>
        <v>#REF!</v>
      </c>
      <c r="H50" s="27" t="e">
        <f>ROUND(#REF!*'Базовые цены за единицу'!H50,2)</f>
        <v>#REF!</v>
      </c>
      <c r="I50" s="35" t="e">
        <f>ОКРУГЛВСЕ(#REF!*'Базовые цены за единицу'!I50,8)</f>
        <v>#VALUE!</v>
      </c>
      <c r="J50" s="28" t="e">
        <f>ОКРУГЛВСЕ(#REF!*'Базовые цены за единицу'!J50,8)</f>
        <v>#VALUE!</v>
      </c>
      <c r="K50" s="35" t="e">
        <f>ОКРУГЛВСЕ(#REF!*'Базовые цены за единицу'!K50,8)</f>
        <v>#VALUE!</v>
      </c>
      <c r="L50" s="27" t="e">
        <f>ROUND(#REF!*'Базовые цены за единицу'!L50,2)</f>
        <v>#REF!</v>
      </c>
      <c r="M50" s="27" t="e">
        <f>ROUND(#REF!*'Базовые цены за единицу'!M50,2)</f>
        <v>#REF!</v>
      </c>
      <c r="N50" s="27" t="e">
        <f>ROUND((C50+E50)*#REF!/100,2)</f>
        <v>#REF!</v>
      </c>
      <c r="O50" s="27" t="e">
        <f>ROUND((C50+E50)*#REF!/100,2)</f>
        <v>#REF!</v>
      </c>
      <c r="P50" s="27" t="e">
        <f>ROUND(#REF!*'Базовые цены за единицу'!P50,2)</f>
        <v>#REF!</v>
      </c>
      <c r="Q50" s="27" t="e">
        <f>ROUND(#REF!*'Базовые цены за единицу'!Q50,2)</f>
        <v>#REF!</v>
      </c>
      <c r="R50" s="27" t="e">
        <f>ROUND(#REF!*'Базовые цены за единицу'!R50,2)</f>
        <v>#REF!</v>
      </c>
      <c r="S50" s="27" t="e">
        <f>ROUND(#REF!*'Базовые цены за единицу'!S50,2)</f>
        <v>#REF!</v>
      </c>
      <c r="T50" s="27" t="e">
        <f>ROUND(#REF!*'Базовые цены за единицу'!T50,2)</f>
        <v>#REF!</v>
      </c>
      <c r="U50" s="27" t="e">
        <f>ROUND(#REF!*'Базовые цены за единицу'!U50,2)</f>
        <v>#REF!</v>
      </c>
      <c r="V50" s="27" t="e">
        <f>ROUND(#REF!*'Базовые цены за единицу'!V50,2)</f>
        <v>#REF!</v>
      </c>
      <c r="X50" s="29" t="e">
        <f>ROUND(#REF!*'Базовые цены за единицу'!X50,2)</f>
        <v>#REF!</v>
      </c>
      <c r="Y50" s="29">
        <f>IF(Определители!I50="9",ROUND((C50+E50)*(Начисления!M50/100)*(#REF!/100),2),0)</f>
        <v>0</v>
      </c>
      <c r="Z50" s="29">
        <f>IF(Определители!I50="9",ROUND((C50+E50)*(100-Начисления!M50/100)*(#REF!/100),2),0)</f>
        <v>0</v>
      </c>
      <c r="AA50" s="29">
        <f>IF(Определители!I50="9",ROUND((C50+E50)*(Начисления!M50/100)*(#REF!/100),2),0)</f>
        <v>0</v>
      </c>
      <c r="AB50" s="29">
        <f>IF(Определители!I50="9",ROUND((C50+E50)*(100-Начисления!M50/100)*(#REF!/100),2),0)</f>
        <v>0</v>
      </c>
      <c r="AC50" s="29">
        <f>IF(Определители!I50="9",ROUND(B50*Начисления!M50/100,2),0)</f>
        <v>0</v>
      </c>
      <c r="AD50" s="29">
        <f>IF(Определители!I50="9",ROUND(B50*(100-Начисления!M50)/100,2),0)</f>
        <v>0</v>
      </c>
      <c r="AE50" s="29" t="e">
        <f>ROUND(#REF!*'Базовые цены за единицу'!AE50,2)</f>
        <v>#REF!</v>
      </c>
    </row>
    <row r="51" spans="1:31" ht="10.5">
      <c r="A51" s="27" t="e">
        <f>#REF!</f>
        <v>#REF!</v>
      </c>
      <c r="B51" s="27" t="e">
        <f t="shared" si="1"/>
        <v>#REF!</v>
      </c>
      <c r="C51" s="27" t="e">
        <f>ROUND(#REF!*'Базовые цены за единицу'!C51,2)</f>
        <v>#REF!</v>
      </c>
      <c r="D51" s="27" t="e">
        <f>ROUND(#REF!*'Базовые цены за единицу'!D51,2)</f>
        <v>#REF!</v>
      </c>
      <c r="E51" s="27" t="e">
        <f>ROUND(#REF!*'Базовые цены за единицу'!E51,2)</f>
        <v>#REF!</v>
      </c>
      <c r="F51" s="27" t="e">
        <f>ROUND(#REF!*'Базовые цены за единицу'!F51,2)</f>
        <v>#REF!</v>
      </c>
      <c r="G51" s="27" t="e">
        <f>ROUND(#REF!*'Базовые цены за единицу'!G51,2)</f>
        <v>#REF!</v>
      </c>
      <c r="H51" s="27" t="e">
        <f>ROUND(#REF!*'Базовые цены за единицу'!H51,2)</f>
        <v>#REF!</v>
      </c>
      <c r="I51" s="35" t="e">
        <f>ОКРУГЛВСЕ(#REF!*'Базовые цены за единицу'!I51,8)</f>
        <v>#VALUE!</v>
      </c>
      <c r="J51" s="28" t="e">
        <f>ОКРУГЛВСЕ(#REF!*'Базовые цены за единицу'!J51,8)</f>
        <v>#VALUE!</v>
      </c>
      <c r="K51" s="35" t="e">
        <f>ОКРУГЛВСЕ(#REF!*'Базовые цены за единицу'!K51,8)</f>
        <v>#VALUE!</v>
      </c>
      <c r="L51" s="27" t="e">
        <f>ROUND(#REF!*'Базовые цены за единицу'!L51,2)</f>
        <v>#REF!</v>
      </c>
      <c r="M51" s="27" t="e">
        <f>ROUND(#REF!*'Базовые цены за единицу'!M51,2)</f>
        <v>#REF!</v>
      </c>
      <c r="N51" s="27" t="e">
        <f>ROUND((C51+E51)*#REF!/100,2)</f>
        <v>#REF!</v>
      </c>
      <c r="O51" s="27" t="e">
        <f>ROUND((C51+E51)*#REF!/100,2)</f>
        <v>#REF!</v>
      </c>
      <c r="P51" s="27" t="e">
        <f>ROUND(#REF!*'Базовые цены за единицу'!P51,2)</f>
        <v>#REF!</v>
      </c>
      <c r="Q51" s="27" t="e">
        <f>ROUND(#REF!*'Базовые цены за единицу'!Q51,2)</f>
        <v>#REF!</v>
      </c>
      <c r="R51" s="27" t="e">
        <f>ROUND(#REF!*'Базовые цены за единицу'!R51,2)</f>
        <v>#REF!</v>
      </c>
      <c r="S51" s="27" t="e">
        <f>ROUND(#REF!*'Базовые цены за единицу'!S51,2)</f>
        <v>#REF!</v>
      </c>
      <c r="T51" s="27" t="e">
        <f>ROUND(#REF!*'Базовые цены за единицу'!T51,2)</f>
        <v>#REF!</v>
      </c>
      <c r="U51" s="27" t="e">
        <f>ROUND(#REF!*'Базовые цены за единицу'!U51,2)</f>
        <v>#REF!</v>
      </c>
      <c r="V51" s="27" t="e">
        <f>ROUND(#REF!*'Базовые цены за единицу'!V51,2)</f>
        <v>#REF!</v>
      </c>
      <c r="X51" s="29" t="e">
        <f>ROUND(#REF!*'Базовые цены за единицу'!X51,2)</f>
        <v>#REF!</v>
      </c>
      <c r="Y51" s="29">
        <f>IF(Определители!I51="9",ROUND((C51+E51)*(Начисления!M51/100)*(#REF!/100),2),0)</f>
        <v>0</v>
      </c>
      <c r="Z51" s="29">
        <f>IF(Определители!I51="9",ROUND((C51+E51)*(100-Начисления!M51/100)*(#REF!/100),2),0)</f>
        <v>0</v>
      </c>
      <c r="AA51" s="29">
        <f>IF(Определители!I51="9",ROUND((C51+E51)*(Начисления!M51/100)*(#REF!/100),2),0)</f>
        <v>0</v>
      </c>
      <c r="AB51" s="29">
        <f>IF(Определители!I51="9",ROUND((C51+E51)*(100-Начисления!M51/100)*(#REF!/100),2),0)</f>
        <v>0</v>
      </c>
      <c r="AC51" s="29">
        <f>IF(Определители!I51="9",ROUND(B51*Начисления!M51/100,2),0)</f>
        <v>0</v>
      </c>
      <c r="AD51" s="29">
        <f>IF(Определители!I51="9",ROUND(B51*(100-Начисления!M51)/100,2),0)</f>
        <v>0</v>
      </c>
      <c r="AE51" s="29" t="e">
        <f>ROUND(#REF!*'Базовые цены за единицу'!AE51,2)</f>
        <v>#REF!</v>
      </c>
    </row>
    <row r="52" spans="1:31" ht="10.5">
      <c r="A52" s="27" t="e">
        <f>#REF!</f>
        <v>#REF!</v>
      </c>
      <c r="B52" s="27" t="e">
        <f t="shared" si="1"/>
        <v>#REF!</v>
      </c>
      <c r="C52" s="27" t="e">
        <f>ROUND(#REF!*'Базовые цены за единицу'!C52,2)</f>
        <v>#REF!</v>
      </c>
      <c r="D52" s="27" t="e">
        <f>ROUND(#REF!*'Базовые цены за единицу'!D52,2)</f>
        <v>#REF!</v>
      </c>
      <c r="E52" s="27" t="e">
        <f>ROUND(#REF!*'Базовые цены за единицу'!E52,2)</f>
        <v>#REF!</v>
      </c>
      <c r="F52" s="27" t="e">
        <f>ROUND(#REF!*'Базовые цены за единицу'!F52,2)</f>
        <v>#REF!</v>
      </c>
      <c r="G52" s="27" t="e">
        <f>ROUND(#REF!*'Базовые цены за единицу'!G52,2)</f>
        <v>#REF!</v>
      </c>
      <c r="H52" s="27" t="e">
        <f>ROUND(#REF!*'Базовые цены за единицу'!H52,2)</f>
        <v>#REF!</v>
      </c>
      <c r="I52" s="35" t="e">
        <f>ОКРУГЛВСЕ(#REF!*'Базовые цены за единицу'!I52,8)</f>
        <v>#VALUE!</v>
      </c>
      <c r="J52" s="28" t="e">
        <f>ОКРУГЛВСЕ(#REF!*'Базовые цены за единицу'!J52,8)</f>
        <v>#VALUE!</v>
      </c>
      <c r="K52" s="35" t="e">
        <f>ОКРУГЛВСЕ(#REF!*'Базовые цены за единицу'!K52,8)</f>
        <v>#VALUE!</v>
      </c>
      <c r="L52" s="27" t="e">
        <f>ROUND(#REF!*'Базовые цены за единицу'!L52,2)</f>
        <v>#REF!</v>
      </c>
      <c r="M52" s="27" t="e">
        <f>ROUND(#REF!*'Базовые цены за единицу'!M52,2)</f>
        <v>#REF!</v>
      </c>
      <c r="N52" s="27" t="e">
        <f>ROUND((C52+E52)*#REF!/100,2)</f>
        <v>#REF!</v>
      </c>
      <c r="O52" s="27" t="e">
        <f>ROUND((C52+E52)*#REF!/100,2)</f>
        <v>#REF!</v>
      </c>
      <c r="P52" s="27" t="e">
        <f>ROUND(#REF!*'Базовые цены за единицу'!P52,2)</f>
        <v>#REF!</v>
      </c>
      <c r="Q52" s="27" t="e">
        <f>ROUND(#REF!*'Базовые цены за единицу'!Q52,2)</f>
        <v>#REF!</v>
      </c>
      <c r="R52" s="27" t="e">
        <f>ROUND(#REF!*'Базовые цены за единицу'!R52,2)</f>
        <v>#REF!</v>
      </c>
      <c r="S52" s="27" t="e">
        <f>ROUND(#REF!*'Базовые цены за единицу'!S52,2)</f>
        <v>#REF!</v>
      </c>
      <c r="T52" s="27" t="e">
        <f>ROUND(#REF!*'Базовые цены за единицу'!T52,2)</f>
        <v>#REF!</v>
      </c>
      <c r="U52" s="27" t="e">
        <f>ROUND(#REF!*'Базовые цены за единицу'!U52,2)</f>
        <v>#REF!</v>
      </c>
      <c r="V52" s="27" t="e">
        <f>ROUND(#REF!*'Базовые цены за единицу'!V52,2)</f>
        <v>#REF!</v>
      </c>
      <c r="X52" s="29" t="e">
        <f>ROUND(#REF!*'Базовые цены за единицу'!X52,2)</f>
        <v>#REF!</v>
      </c>
      <c r="Y52" s="29">
        <f>IF(Определители!I52="9",ROUND((C52+E52)*(Начисления!M52/100)*(#REF!/100),2),0)</f>
        <v>0</v>
      </c>
      <c r="Z52" s="29">
        <f>IF(Определители!I52="9",ROUND((C52+E52)*(100-Начисления!M52/100)*(#REF!/100),2),0)</f>
        <v>0</v>
      </c>
      <c r="AA52" s="29">
        <f>IF(Определители!I52="9",ROUND((C52+E52)*(Начисления!M52/100)*(#REF!/100),2),0)</f>
        <v>0</v>
      </c>
      <c r="AB52" s="29">
        <f>IF(Определители!I52="9",ROUND((C52+E52)*(100-Начисления!M52/100)*(#REF!/100),2),0)</f>
        <v>0</v>
      </c>
      <c r="AC52" s="29">
        <f>IF(Определители!I52="9",ROUND(B52*Начисления!M52/100,2),0)</f>
        <v>0</v>
      </c>
      <c r="AD52" s="29">
        <f>IF(Определители!I52="9",ROUND(B52*(100-Начисления!M52)/100,2),0)</f>
        <v>0</v>
      </c>
      <c r="AE52" s="29" t="e">
        <f>ROUND(#REF!*'Базовые цены за единицу'!AE52,2)</f>
        <v>#REF!</v>
      </c>
    </row>
    <row r="53" spans="1:31" ht="10.5">
      <c r="A53" s="27" t="e">
        <f>#REF!</f>
        <v>#REF!</v>
      </c>
      <c r="B53" s="27" t="e">
        <f t="shared" si="1"/>
        <v>#REF!</v>
      </c>
      <c r="C53" s="27" t="e">
        <f>ROUND(#REF!*'Базовые цены за единицу'!C53,2)</f>
        <v>#REF!</v>
      </c>
      <c r="D53" s="27" t="e">
        <f>ROUND(#REF!*'Базовые цены за единицу'!D53,2)</f>
        <v>#REF!</v>
      </c>
      <c r="E53" s="27" t="e">
        <f>ROUND(#REF!*'Базовые цены за единицу'!E53,2)</f>
        <v>#REF!</v>
      </c>
      <c r="F53" s="27" t="e">
        <f>ROUND(#REF!*'Базовые цены за единицу'!F53,2)</f>
        <v>#REF!</v>
      </c>
      <c r="G53" s="27" t="e">
        <f>ROUND(#REF!*'Базовые цены за единицу'!G53,2)</f>
        <v>#REF!</v>
      </c>
      <c r="H53" s="27" t="e">
        <f>ROUND(#REF!*'Базовые цены за единицу'!H53,2)</f>
        <v>#REF!</v>
      </c>
      <c r="I53" s="35" t="e">
        <f>ОКРУГЛВСЕ(#REF!*'Базовые цены за единицу'!I53,8)</f>
        <v>#VALUE!</v>
      </c>
      <c r="J53" s="28" t="e">
        <f>ОКРУГЛВСЕ(#REF!*'Базовые цены за единицу'!J53,8)</f>
        <v>#VALUE!</v>
      </c>
      <c r="K53" s="35" t="e">
        <f>ОКРУГЛВСЕ(#REF!*'Базовые цены за единицу'!K53,8)</f>
        <v>#VALUE!</v>
      </c>
      <c r="L53" s="27" t="e">
        <f>ROUND(#REF!*'Базовые цены за единицу'!L53,2)</f>
        <v>#REF!</v>
      </c>
      <c r="M53" s="27" t="e">
        <f>ROUND(#REF!*'Базовые цены за единицу'!M53,2)</f>
        <v>#REF!</v>
      </c>
      <c r="N53" s="27" t="e">
        <f>ROUND((C53+E53)*#REF!/100,2)</f>
        <v>#REF!</v>
      </c>
      <c r="O53" s="27" t="e">
        <f>ROUND((C53+E53)*#REF!/100,2)</f>
        <v>#REF!</v>
      </c>
      <c r="P53" s="27" t="e">
        <f>ROUND(#REF!*'Базовые цены за единицу'!P53,2)</f>
        <v>#REF!</v>
      </c>
      <c r="Q53" s="27" t="e">
        <f>ROUND(#REF!*'Базовые цены за единицу'!Q53,2)</f>
        <v>#REF!</v>
      </c>
      <c r="R53" s="27" t="e">
        <f>ROUND(#REF!*'Базовые цены за единицу'!R53,2)</f>
        <v>#REF!</v>
      </c>
      <c r="S53" s="27" t="e">
        <f>ROUND(#REF!*'Базовые цены за единицу'!S53,2)</f>
        <v>#REF!</v>
      </c>
      <c r="T53" s="27" t="e">
        <f>ROUND(#REF!*'Базовые цены за единицу'!T53,2)</f>
        <v>#REF!</v>
      </c>
      <c r="U53" s="27" t="e">
        <f>ROUND(#REF!*'Базовые цены за единицу'!U53,2)</f>
        <v>#REF!</v>
      </c>
      <c r="V53" s="27" t="e">
        <f>ROUND(#REF!*'Базовые цены за единицу'!V53,2)</f>
        <v>#REF!</v>
      </c>
      <c r="X53" s="29" t="e">
        <f>ROUND(#REF!*'Базовые цены за единицу'!X53,2)</f>
        <v>#REF!</v>
      </c>
      <c r="Y53" s="29">
        <f>IF(Определители!I53="9",ROUND((C53+E53)*(Начисления!M53/100)*(#REF!/100),2),0)</f>
        <v>0</v>
      </c>
      <c r="Z53" s="29">
        <f>IF(Определители!I53="9",ROUND((C53+E53)*(100-Начисления!M53/100)*(#REF!/100),2),0)</f>
        <v>0</v>
      </c>
      <c r="AA53" s="29">
        <f>IF(Определители!I53="9",ROUND((C53+E53)*(Начисления!M53/100)*(#REF!/100),2),0)</f>
        <v>0</v>
      </c>
      <c r="AB53" s="29">
        <f>IF(Определители!I53="9",ROUND((C53+E53)*(100-Начисления!M53/100)*(#REF!/100),2),0)</f>
        <v>0</v>
      </c>
      <c r="AC53" s="29">
        <f>IF(Определители!I53="9",ROUND(B53*Начисления!M53/100,2),0)</f>
        <v>0</v>
      </c>
      <c r="AD53" s="29">
        <f>IF(Определители!I53="9",ROUND(B53*(100-Начисления!M53)/100,2),0)</f>
        <v>0</v>
      </c>
      <c r="AE53" s="29" t="e">
        <f>ROUND(#REF!*'Базовые цены за единицу'!AE53,2)</f>
        <v>#REF!</v>
      </c>
    </row>
    <row r="54" spans="1:31" ht="10.5">
      <c r="A54" s="27" t="e">
        <f>#REF!</f>
        <v>#REF!</v>
      </c>
      <c r="B54" s="27" t="e">
        <f t="shared" si="1"/>
        <v>#REF!</v>
      </c>
      <c r="C54" s="27" t="e">
        <f>ROUND(#REF!*'Базовые цены за единицу'!C54,2)</f>
        <v>#REF!</v>
      </c>
      <c r="D54" s="27" t="e">
        <f>ROUND(#REF!*'Базовые цены за единицу'!D54,2)</f>
        <v>#REF!</v>
      </c>
      <c r="E54" s="27" t="e">
        <f>ROUND(#REF!*'Базовые цены за единицу'!E54,2)</f>
        <v>#REF!</v>
      </c>
      <c r="F54" s="27" t="e">
        <f>ROUND(#REF!*'Базовые цены за единицу'!F54,2)</f>
        <v>#REF!</v>
      </c>
      <c r="G54" s="27" t="e">
        <f>ROUND(#REF!*'Базовые цены за единицу'!G54,2)</f>
        <v>#REF!</v>
      </c>
      <c r="H54" s="27" t="e">
        <f>ROUND(#REF!*'Базовые цены за единицу'!H54,2)</f>
        <v>#REF!</v>
      </c>
      <c r="I54" s="35" t="e">
        <f>ОКРУГЛВСЕ(#REF!*'Базовые цены за единицу'!I54,8)</f>
        <v>#VALUE!</v>
      </c>
      <c r="J54" s="28" t="e">
        <f>ОКРУГЛВСЕ(#REF!*'Базовые цены за единицу'!J54,8)</f>
        <v>#VALUE!</v>
      </c>
      <c r="K54" s="35" t="e">
        <f>ОКРУГЛВСЕ(#REF!*'Базовые цены за единицу'!K54,8)</f>
        <v>#VALUE!</v>
      </c>
      <c r="L54" s="27" t="e">
        <f>ROUND(#REF!*'Базовые цены за единицу'!L54,2)</f>
        <v>#REF!</v>
      </c>
      <c r="M54" s="27" t="e">
        <f>ROUND(#REF!*'Базовые цены за единицу'!M54,2)</f>
        <v>#REF!</v>
      </c>
      <c r="N54" s="27" t="e">
        <f>ROUND((C54+E54)*#REF!/100,2)</f>
        <v>#REF!</v>
      </c>
      <c r="O54" s="27" t="e">
        <f>ROUND((C54+E54)*#REF!/100,2)</f>
        <v>#REF!</v>
      </c>
      <c r="P54" s="27" t="e">
        <f>ROUND(#REF!*'Базовые цены за единицу'!P54,2)</f>
        <v>#REF!</v>
      </c>
      <c r="Q54" s="27" t="e">
        <f>ROUND(#REF!*'Базовые цены за единицу'!Q54,2)</f>
        <v>#REF!</v>
      </c>
      <c r="R54" s="27" t="e">
        <f>ROUND(#REF!*'Базовые цены за единицу'!R54,2)</f>
        <v>#REF!</v>
      </c>
      <c r="S54" s="27" t="e">
        <f>ROUND(#REF!*'Базовые цены за единицу'!S54,2)</f>
        <v>#REF!</v>
      </c>
      <c r="T54" s="27" t="e">
        <f>ROUND(#REF!*'Базовые цены за единицу'!T54,2)</f>
        <v>#REF!</v>
      </c>
      <c r="U54" s="27" t="e">
        <f>ROUND(#REF!*'Базовые цены за единицу'!U54,2)</f>
        <v>#REF!</v>
      </c>
      <c r="V54" s="27" t="e">
        <f>ROUND(#REF!*'Базовые цены за единицу'!V54,2)</f>
        <v>#REF!</v>
      </c>
      <c r="X54" s="29" t="e">
        <f>ROUND(#REF!*'Базовые цены за единицу'!X54,2)</f>
        <v>#REF!</v>
      </c>
      <c r="Y54" s="29">
        <f>IF(Определители!I54="9",ROUND((C54+E54)*(Начисления!M54/100)*(#REF!/100),2),0)</f>
        <v>0</v>
      </c>
      <c r="Z54" s="29">
        <f>IF(Определители!I54="9",ROUND((C54+E54)*(100-Начисления!M54/100)*(#REF!/100),2),0)</f>
        <v>0</v>
      </c>
      <c r="AA54" s="29">
        <f>IF(Определители!I54="9",ROUND((C54+E54)*(Начисления!M54/100)*(#REF!/100),2),0)</f>
        <v>0</v>
      </c>
      <c r="AB54" s="29">
        <f>IF(Определители!I54="9",ROUND((C54+E54)*(100-Начисления!M54/100)*(#REF!/100),2),0)</f>
        <v>0</v>
      </c>
      <c r="AC54" s="29">
        <f>IF(Определители!I54="9",ROUND(B54*Начисления!M54/100,2),0)</f>
        <v>0</v>
      </c>
      <c r="AD54" s="29">
        <f>IF(Определители!I54="9",ROUND(B54*(100-Начисления!M54)/100,2),0)</f>
        <v>0</v>
      </c>
      <c r="AE54" s="29" t="e">
        <f>ROUND(#REF!*'Базовые цены за единицу'!AE54,2)</f>
        <v>#REF!</v>
      </c>
    </row>
    <row r="55" spans="1:31" ht="10.5">
      <c r="A55" s="27" t="e">
        <f>#REF!</f>
        <v>#REF!</v>
      </c>
      <c r="B55" s="27" t="e">
        <f t="shared" si="1"/>
        <v>#REF!</v>
      </c>
      <c r="C55" s="27" t="e">
        <f>ROUND(#REF!*'Базовые цены за единицу'!C55,2)</f>
        <v>#REF!</v>
      </c>
      <c r="D55" s="27" t="e">
        <f>ROUND(#REF!*'Базовые цены за единицу'!D55,2)</f>
        <v>#REF!</v>
      </c>
      <c r="E55" s="27" t="e">
        <f>ROUND(#REF!*'Базовые цены за единицу'!E55,2)</f>
        <v>#REF!</v>
      </c>
      <c r="F55" s="27" t="e">
        <f>ROUND(#REF!*'Базовые цены за единицу'!F55,2)</f>
        <v>#REF!</v>
      </c>
      <c r="G55" s="27" t="e">
        <f>ROUND(#REF!*'Базовые цены за единицу'!G55,2)</f>
        <v>#REF!</v>
      </c>
      <c r="H55" s="27" t="e">
        <f>ROUND(#REF!*'Базовые цены за единицу'!H55,2)</f>
        <v>#REF!</v>
      </c>
      <c r="I55" s="35" t="e">
        <f>ОКРУГЛВСЕ(#REF!*'Базовые цены за единицу'!I55,8)</f>
        <v>#VALUE!</v>
      </c>
      <c r="J55" s="28" t="e">
        <f>ОКРУГЛВСЕ(#REF!*'Базовые цены за единицу'!J55,8)</f>
        <v>#VALUE!</v>
      </c>
      <c r="K55" s="35" t="e">
        <f>ОКРУГЛВСЕ(#REF!*'Базовые цены за единицу'!K55,8)</f>
        <v>#VALUE!</v>
      </c>
      <c r="L55" s="27" t="e">
        <f>ROUND(#REF!*'Базовые цены за единицу'!L55,2)</f>
        <v>#REF!</v>
      </c>
      <c r="M55" s="27" t="e">
        <f>ROUND(#REF!*'Базовые цены за единицу'!M55,2)</f>
        <v>#REF!</v>
      </c>
      <c r="N55" s="27" t="e">
        <f>ROUND((C55+E55)*#REF!/100,2)</f>
        <v>#REF!</v>
      </c>
      <c r="O55" s="27" t="e">
        <f>ROUND((C55+E55)*#REF!/100,2)</f>
        <v>#REF!</v>
      </c>
      <c r="P55" s="27" t="e">
        <f>ROUND(#REF!*'Базовые цены за единицу'!P55,2)</f>
        <v>#REF!</v>
      </c>
      <c r="Q55" s="27" t="e">
        <f>ROUND(#REF!*'Базовые цены за единицу'!Q55,2)</f>
        <v>#REF!</v>
      </c>
      <c r="R55" s="27" t="e">
        <f>ROUND(#REF!*'Базовые цены за единицу'!R55,2)</f>
        <v>#REF!</v>
      </c>
      <c r="S55" s="27" t="e">
        <f>ROUND(#REF!*'Базовые цены за единицу'!S55,2)</f>
        <v>#REF!</v>
      </c>
      <c r="T55" s="27" t="e">
        <f>ROUND(#REF!*'Базовые цены за единицу'!T55,2)</f>
        <v>#REF!</v>
      </c>
      <c r="U55" s="27" t="e">
        <f>ROUND(#REF!*'Базовые цены за единицу'!U55,2)</f>
        <v>#REF!</v>
      </c>
      <c r="V55" s="27" t="e">
        <f>ROUND(#REF!*'Базовые цены за единицу'!V55,2)</f>
        <v>#REF!</v>
      </c>
      <c r="X55" s="29" t="e">
        <f>ROUND(#REF!*'Базовые цены за единицу'!X55,2)</f>
        <v>#REF!</v>
      </c>
      <c r="Y55" s="29">
        <f>IF(Определители!I55="9",ROUND((C55+E55)*(Начисления!M55/100)*(#REF!/100),2),0)</f>
        <v>0</v>
      </c>
      <c r="Z55" s="29">
        <f>IF(Определители!I55="9",ROUND((C55+E55)*(100-Начисления!M55/100)*(#REF!/100),2),0)</f>
        <v>0</v>
      </c>
      <c r="AA55" s="29">
        <f>IF(Определители!I55="9",ROUND((C55+E55)*(Начисления!M55/100)*(#REF!/100),2),0)</f>
        <v>0</v>
      </c>
      <c r="AB55" s="29">
        <f>IF(Определители!I55="9",ROUND((C55+E55)*(100-Начисления!M55/100)*(#REF!/100),2),0)</f>
        <v>0</v>
      </c>
      <c r="AC55" s="29">
        <f>IF(Определители!I55="9",ROUND(B55*Начисления!M55/100,2),0)</f>
        <v>0</v>
      </c>
      <c r="AD55" s="29">
        <f>IF(Определители!I55="9",ROUND(B55*(100-Начисления!M55)/100,2),0)</f>
        <v>0</v>
      </c>
      <c r="AE55" s="29" t="e">
        <f>ROUND(#REF!*'Базовые цены за единицу'!AE55,2)</f>
        <v>#REF!</v>
      </c>
    </row>
    <row r="56" spans="1:31" ht="10.5">
      <c r="A56" s="27" t="e">
        <f>#REF!</f>
        <v>#REF!</v>
      </c>
      <c r="B56" s="27" t="e">
        <f t="shared" si="1"/>
        <v>#REF!</v>
      </c>
      <c r="C56" s="27" t="e">
        <f>ROUND(#REF!*'Базовые цены за единицу'!C56,2)</f>
        <v>#REF!</v>
      </c>
      <c r="D56" s="27" t="e">
        <f>ROUND(#REF!*'Базовые цены за единицу'!D56,2)</f>
        <v>#REF!</v>
      </c>
      <c r="E56" s="27" t="e">
        <f>ROUND(#REF!*'Базовые цены за единицу'!E56,2)</f>
        <v>#REF!</v>
      </c>
      <c r="F56" s="27" t="e">
        <f>ROUND(#REF!*'Базовые цены за единицу'!F56,2)</f>
        <v>#REF!</v>
      </c>
      <c r="G56" s="27" t="e">
        <f>ROUND(#REF!*'Базовые цены за единицу'!G56,2)</f>
        <v>#REF!</v>
      </c>
      <c r="H56" s="27" t="e">
        <f>ROUND(#REF!*'Базовые цены за единицу'!H56,2)</f>
        <v>#REF!</v>
      </c>
      <c r="I56" s="35" t="e">
        <f>ОКРУГЛВСЕ(#REF!*'Базовые цены за единицу'!I56,8)</f>
        <v>#VALUE!</v>
      </c>
      <c r="J56" s="28" t="e">
        <f>ОКРУГЛВСЕ(#REF!*'Базовые цены за единицу'!J56,8)</f>
        <v>#VALUE!</v>
      </c>
      <c r="K56" s="35" t="e">
        <f>ОКРУГЛВСЕ(#REF!*'Базовые цены за единицу'!K56,8)</f>
        <v>#VALUE!</v>
      </c>
      <c r="L56" s="27" t="e">
        <f>ROUND(#REF!*'Базовые цены за единицу'!L56,2)</f>
        <v>#REF!</v>
      </c>
      <c r="M56" s="27" t="e">
        <f>ROUND(#REF!*'Базовые цены за единицу'!M56,2)</f>
        <v>#REF!</v>
      </c>
      <c r="N56" s="27" t="e">
        <f>ROUND((C56+E56)*#REF!/100,2)</f>
        <v>#REF!</v>
      </c>
      <c r="O56" s="27" t="e">
        <f>ROUND((C56+E56)*#REF!/100,2)</f>
        <v>#REF!</v>
      </c>
      <c r="P56" s="27" t="e">
        <f>ROUND(#REF!*'Базовые цены за единицу'!P56,2)</f>
        <v>#REF!</v>
      </c>
      <c r="Q56" s="27" t="e">
        <f>ROUND(#REF!*'Базовые цены за единицу'!Q56,2)</f>
        <v>#REF!</v>
      </c>
      <c r="R56" s="27" t="e">
        <f>ROUND(#REF!*'Базовые цены за единицу'!R56,2)</f>
        <v>#REF!</v>
      </c>
      <c r="S56" s="27" t="e">
        <f>ROUND(#REF!*'Базовые цены за единицу'!S56,2)</f>
        <v>#REF!</v>
      </c>
      <c r="T56" s="27" t="e">
        <f>ROUND(#REF!*'Базовые цены за единицу'!T56,2)</f>
        <v>#REF!</v>
      </c>
      <c r="U56" s="27" t="e">
        <f>ROUND(#REF!*'Базовые цены за единицу'!U56,2)</f>
        <v>#REF!</v>
      </c>
      <c r="V56" s="27" t="e">
        <f>ROUND(#REF!*'Базовые цены за единицу'!V56,2)</f>
        <v>#REF!</v>
      </c>
      <c r="X56" s="29" t="e">
        <f>ROUND(#REF!*'Базовые цены за единицу'!X56,2)</f>
        <v>#REF!</v>
      </c>
      <c r="Y56" s="29">
        <f>IF(Определители!I56="9",ROUND((C56+E56)*(Начисления!M56/100)*(#REF!/100),2),0)</f>
        <v>0</v>
      </c>
      <c r="Z56" s="29">
        <f>IF(Определители!I56="9",ROUND((C56+E56)*(100-Начисления!M56/100)*(#REF!/100),2),0)</f>
        <v>0</v>
      </c>
      <c r="AA56" s="29">
        <f>IF(Определители!I56="9",ROUND((C56+E56)*(Начисления!M56/100)*(#REF!/100),2),0)</f>
        <v>0</v>
      </c>
      <c r="AB56" s="29">
        <f>IF(Определители!I56="9",ROUND((C56+E56)*(100-Начисления!M56/100)*(#REF!/100),2),0)</f>
        <v>0</v>
      </c>
      <c r="AC56" s="29">
        <f>IF(Определители!I56="9",ROUND(B56*Начисления!M56/100,2),0)</f>
        <v>0</v>
      </c>
      <c r="AD56" s="29">
        <f>IF(Определители!I56="9",ROUND(B56*(100-Начисления!M56)/100,2),0)</f>
        <v>0</v>
      </c>
      <c r="AE56" s="29" t="e">
        <f>ROUND(#REF!*'Базовые цены за единицу'!AE56,2)</f>
        <v>#REF!</v>
      </c>
    </row>
    <row r="57" spans="1:31" ht="10.5">
      <c r="A57" s="27" t="e">
        <f>#REF!</f>
        <v>#REF!</v>
      </c>
      <c r="B57" s="27" t="e">
        <f t="shared" si="1"/>
        <v>#REF!</v>
      </c>
      <c r="C57" s="27" t="e">
        <f>ROUND(#REF!*'Базовые цены за единицу'!C57,2)</f>
        <v>#REF!</v>
      </c>
      <c r="D57" s="27" t="e">
        <f>ROUND(#REF!*'Базовые цены за единицу'!D57,2)</f>
        <v>#REF!</v>
      </c>
      <c r="E57" s="27" t="e">
        <f>ROUND(#REF!*'Базовые цены за единицу'!E57,2)</f>
        <v>#REF!</v>
      </c>
      <c r="F57" s="27" t="e">
        <f>ROUND(#REF!*'Базовые цены за единицу'!F57,2)</f>
        <v>#REF!</v>
      </c>
      <c r="G57" s="27" t="e">
        <f>ROUND(#REF!*'Базовые цены за единицу'!G57,2)</f>
        <v>#REF!</v>
      </c>
      <c r="H57" s="27" t="e">
        <f>ROUND(#REF!*'Базовые цены за единицу'!H57,2)</f>
        <v>#REF!</v>
      </c>
      <c r="I57" s="35" t="e">
        <f>ОКРУГЛВСЕ(#REF!*'Базовые цены за единицу'!I57,8)</f>
        <v>#VALUE!</v>
      </c>
      <c r="J57" s="28" t="e">
        <f>ОКРУГЛВСЕ(#REF!*'Базовые цены за единицу'!J57,8)</f>
        <v>#VALUE!</v>
      </c>
      <c r="K57" s="35" t="e">
        <f>ОКРУГЛВСЕ(#REF!*'Базовые цены за единицу'!K57,8)</f>
        <v>#VALUE!</v>
      </c>
      <c r="L57" s="27" t="e">
        <f>ROUND(#REF!*'Базовые цены за единицу'!L57,2)</f>
        <v>#REF!</v>
      </c>
      <c r="M57" s="27" t="e">
        <f>ROUND(#REF!*'Базовые цены за единицу'!M57,2)</f>
        <v>#REF!</v>
      </c>
      <c r="N57" s="27" t="e">
        <f>ROUND((C57+E57)*#REF!/100,2)</f>
        <v>#REF!</v>
      </c>
      <c r="O57" s="27" t="e">
        <f>ROUND((C57+E57)*#REF!/100,2)</f>
        <v>#REF!</v>
      </c>
      <c r="P57" s="27" t="e">
        <f>ROUND(#REF!*'Базовые цены за единицу'!P57,2)</f>
        <v>#REF!</v>
      </c>
      <c r="Q57" s="27" t="e">
        <f>ROUND(#REF!*'Базовые цены за единицу'!Q57,2)</f>
        <v>#REF!</v>
      </c>
      <c r="R57" s="27" t="e">
        <f>ROUND(#REF!*'Базовые цены за единицу'!R57,2)</f>
        <v>#REF!</v>
      </c>
      <c r="S57" s="27" t="e">
        <f>ROUND(#REF!*'Базовые цены за единицу'!S57,2)</f>
        <v>#REF!</v>
      </c>
      <c r="T57" s="27" t="e">
        <f>ROUND(#REF!*'Базовые цены за единицу'!T57,2)</f>
        <v>#REF!</v>
      </c>
      <c r="U57" s="27" t="e">
        <f>ROUND(#REF!*'Базовые цены за единицу'!U57,2)</f>
        <v>#REF!</v>
      </c>
      <c r="V57" s="27" t="e">
        <f>ROUND(#REF!*'Базовые цены за единицу'!V57,2)</f>
        <v>#REF!</v>
      </c>
      <c r="X57" s="29" t="e">
        <f>ROUND(#REF!*'Базовые цены за единицу'!X57,2)</f>
        <v>#REF!</v>
      </c>
      <c r="Y57" s="29">
        <f>IF(Определители!I57="9",ROUND((C57+E57)*(Начисления!M57/100)*(#REF!/100),2),0)</f>
        <v>0</v>
      </c>
      <c r="Z57" s="29">
        <f>IF(Определители!I57="9",ROUND((C57+E57)*(100-Начисления!M57/100)*(#REF!/100),2),0)</f>
        <v>0</v>
      </c>
      <c r="AA57" s="29">
        <f>IF(Определители!I57="9",ROUND((C57+E57)*(Начисления!M57/100)*(#REF!/100),2),0)</f>
        <v>0</v>
      </c>
      <c r="AB57" s="29">
        <f>IF(Определители!I57="9",ROUND((C57+E57)*(100-Начисления!M57/100)*(#REF!/100),2),0)</f>
        <v>0</v>
      </c>
      <c r="AC57" s="29">
        <f>IF(Определители!I57="9",ROUND(B57*Начисления!M57/100,2),0)</f>
        <v>0</v>
      </c>
      <c r="AD57" s="29">
        <f>IF(Определители!I57="9",ROUND(B57*(100-Начисления!M57)/100,2),0)</f>
        <v>0</v>
      </c>
      <c r="AE57" s="29" t="e">
        <f>ROUND(#REF!*'Базовые цены за единицу'!AE57,2)</f>
        <v>#REF!</v>
      </c>
    </row>
    <row r="58" spans="1:31" ht="10.5">
      <c r="A58" s="27" t="e">
        <f>#REF!</f>
        <v>#REF!</v>
      </c>
      <c r="B58" s="27" t="e">
        <f t="shared" si="1"/>
        <v>#REF!</v>
      </c>
      <c r="C58" s="27" t="e">
        <f>ROUND(#REF!*'Базовые цены за единицу'!C58,2)</f>
        <v>#REF!</v>
      </c>
      <c r="D58" s="27" t="e">
        <f>ROUND(#REF!*'Базовые цены за единицу'!D58,2)</f>
        <v>#REF!</v>
      </c>
      <c r="E58" s="27" t="e">
        <f>ROUND(#REF!*'Базовые цены за единицу'!E58,2)</f>
        <v>#REF!</v>
      </c>
      <c r="F58" s="27" t="e">
        <f>ROUND(#REF!*'Базовые цены за единицу'!F58,2)</f>
        <v>#REF!</v>
      </c>
      <c r="G58" s="27" t="e">
        <f>ROUND(#REF!*'Базовые цены за единицу'!G58,2)</f>
        <v>#REF!</v>
      </c>
      <c r="H58" s="27" t="e">
        <f>ROUND(#REF!*'Базовые цены за единицу'!H58,2)</f>
        <v>#REF!</v>
      </c>
      <c r="I58" s="35" t="e">
        <f>ОКРУГЛВСЕ(#REF!*'Базовые цены за единицу'!I58,8)</f>
        <v>#VALUE!</v>
      </c>
      <c r="J58" s="28" t="e">
        <f>ОКРУГЛВСЕ(#REF!*'Базовые цены за единицу'!J58,8)</f>
        <v>#VALUE!</v>
      </c>
      <c r="K58" s="35" t="e">
        <f>ОКРУГЛВСЕ(#REF!*'Базовые цены за единицу'!K58,8)</f>
        <v>#VALUE!</v>
      </c>
      <c r="L58" s="27" t="e">
        <f>ROUND(#REF!*'Базовые цены за единицу'!L58,2)</f>
        <v>#REF!</v>
      </c>
      <c r="M58" s="27" t="e">
        <f>ROUND(#REF!*'Базовые цены за единицу'!M58,2)</f>
        <v>#REF!</v>
      </c>
      <c r="N58" s="27" t="e">
        <f>ROUND((C58+E58)*#REF!/100,2)</f>
        <v>#REF!</v>
      </c>
      <c r="O58" s="27" t="e">
        <f>ROUND((C58+E58)*#REF!/100,2)</f>
        <v>#REF!</v>
      </c>
      <c r="P58" s="27" t="e">
        <f>ROUND(#REF!*'Базовые цены за единицу'!P58,2)</f>
        <v>#REF!</v>
      </c>
      <c r="Q58" s="27" t="e">
        <f>ROUND(#REF!*'Базовые цены за единицу'!Q58,2)</f>
        <v>#REF!</v>
      </c>
      <c r="R58" s="27" t="e">
        <f>ROUND(#REF!*'Базовые цены за единицу'!R58,2)</f>
        <v>#REF!</v>
      </c>
      <c r="S58" s="27" t="e">
        <f>ROUND(#REF!*'Базовые цены за единицу'!S58,2)</f>
        <v>#REF!</v>
      </c>
      <c r="T58" s="27" t="e">
        <f>ROUND(#REF!*'Базовые цены за единицу'!T58,2)</f>
        <v>#REF!</v>
      </c>
      <c r="U58" s="27" t="e">
        <f>ROUND(#REF!*'Базовые цены за единицу'!U58,2)</f>
        <v>#REF!</v>
      </c>
      <c r="V58" s="27" t="e">
        <f>ROUND(#REF!*'Базовые цены за единицу'!V58,2)</f>
        <v>#REF!</v>
      </c>
      <c r="X58" s="29" t="e">
        <f>ROUND(#REF!*'Базовые цены за единицу'!X58,2)</f>
        <v>#REF!</v>
      </c>
      <c r="Y58" s="29" t="e">
        <f>IF(Определители!I58="9",ROUND((C58+E58)*(Начисления!M58/100)*(#REF!/100),2),0)</f>
        <v>#REF!</v>
      </c>
      <c r="Z58" s="29" t="e">
        <f>IF(Определители!I58="9",ROUND((C58+E58)*(100-Начисления!M58/100)*(#REF!/100),2),0)</f>
        <v>#REF!</v>
      </c>
      <c r="AA58" s="29" t="e">
        <f>IF(Определители!I58="9",ROUND((C58+E58)*(Начисления!M58/100)*(#REF!/100),2),0)</f>
        <v>#REF!</v>
      </c>
      <c r="AB58" s="29" t="e">
        <f>IF(Определители!I58="9",ROUND((C58+E58)*(100-Начисления!M58/100)*(#REF!/100),2),0)</f>
        <v>#REF!</v>
      </c>
      <c r="AC58" s="29" t="e">
        <f>IF(Определители!I58="9",ROUND(B58*Начисления!M58/100,2),0)</f>
        <v>#REF!</v>
      </c>
      <c r="AD58" s="29" t="e">
        <f>IF(Определители!I58="9",ROUND(B58*(100-Начисления!M58)/100,2),0)</f>
        <v>#REF!</v>
      </c>
      <c r="AE58" s="29" t="e">
        <f>ROUND(#REF!*'Базовые цены за единицу'!AE58,2)</f>
        <v>#REF!</v>
      </c>
    </row>
    <row r="59" spans="1:31" ht="10.5">
      <c r="A59" s="27" t="e">
        <f>#REF!</f>
        <v>#REF!</v>
      </c>
      <c r="B59" s="27" t="e">
        <f t="shared" si="1"/>
        <v>#REF!</v>
      </c>
      <c r="C59" s="27" t="e">
        <f>ROUND(#REF!*'Базовые цены за единицу'!C59,2)</f>
        <v>#REF!</v>
      </c>
      <c r="D59" s="27" t="e">
        <f>ROUND(#REF!*'Базовые цены за единицу'!D59,2)</f>
        <v>#REF!</v>
      </c>
      <c r="E59" s="27" t="e">
        <f>ROUND(#REF!*'Базовые цены за единицу'!E59,2)</f>
        <v>#REF!</v>
      </c>
      <c r="F59" s="27" t="e">
        <f>ROUND(#REF!*'Базовые цены за единицу'!F59,2)</f>
        <v>#REF!</v>
      </c>
      <c r="G59" s="27" t="e">
        <f>ROUND(#REF!*'Базовые цены за единицу'!G59,2)</f>
        <v>#REF!</v>
      </c>
      <c r="H59" s="27" t="e">
        <f>ROUND(#REF!*'Базовые цены за единицу'!H59,2)</f>
        <v>#REF!</v>
      </c>
      <c r="I59" s="35" t="e">
        <f>ОКРУГЛВСЕ(#REF!*'Базовые цены за единицу'!I59,8)</f>
        <v>#VALUE!</v>
      </c>
      <c r="J59" s="28" t="e">
        <f>ОКРУГЛВСЕ(#REF!*'Базовые цены за единицу'!J59,8)</f>
        <v>#VALUE!</v>
      </c>
      <c r="K59" s="35" t="e">
        <f>ОКРУГЛВСЕ(#REF!*'Базовые цены за единицу'!K59,8)</f>
        <v>#VALUE!</v>
      </c>
      <c r="L59" s="27" t="e">
        <f>ROUND(#REF!*'Базовые цены за единицу'!L59,2)</f>
        <v>#REF!</v>
      </c>
      <c r="M59" s="27" t="e">
        <f>ROUND(#REF!*'Базовые цены за единицу'!M59,2)</f>
        <v>#REF!</v>
      </c>
      <c r="N59" s="27" t="e">
        <f>ROUND((C59+E59)*#REF!/100,2)</f>
        <v>#REF!</v>
      </c>
      <c r="O59" s="27" t="e">
        <f>ROUND((C59+E59)*#REF!/100,2)</f>
        <v>#REF!</v>
      </c>
      <c r="P59" s="27" t="e">
        <f>ROUND(#REF!*'Базовые цены за единицу'!P59,2)</f>
        <v>#REF!</v>
      </c>
      <c r="Q59" s="27" t="e">
        <f>ROUND(#REF!*'Базовые цены за единицу'!Q59,2)</f>
        <v>#REF!</v>
      </c>
      <c r="R59" s="27" t="e">
        <f>ROUND(#REF!*'Базовые цены за единицу'!R59,2)</f>
        <v>#REF!</v>
      </c>
      <c r="S59" s="27" t="e">
        <f>ROUND(#REF!*'Базовые цены за единицу'!S59,2)</f>
        <v>#REF!</v>
      </c>
      <c r="T59" s="27" t="e">
        <f>ROUND(#REF!*'Базовые цены за единицу'!T59,2)</f>
        <v>#REF!</v>
      </c>
      <c r="U59" s="27" t="e">
        <f>ROUND(#REF!*'Базовые цены за единицу'!U59,2)</f>
        <v>#REF!</v>
      </c>
      <c r="V59" s="27" t="e">
        <f>ROUND(#REF!*'Базовые цены за единицу'!V59,2)</f>
        <v>#REF!</v>
      </c>
      <c r="X59" s="29" t="e">
        <f>ROUND(#REF!*'Базовые цены за единицу'!X59,2)</f>
        <v>#REF!</v>
      </c>
      <c r="Y59" s="29" t="e">
        <f>IF(Определители!I59="9",ROUND((C59+E59)*(Начисления!M59/100)*(#REF!/100),2),0)</f>
        <v>#REF!</v>
      </c>
      <c r="Z59" s="29" t="e">
        <f>IF(Определители!I59="9",ROUND((C59+E59)*(100-Начисления!M59/100)*(#REF!/100),2),0)</f>
        <v>#REF!</v>
      </c>
      <c r="AA59" s="29" t="e">
        <f>IF(Определители!I59="9",ROUND((C59+E59)*(Начисления!M59/100)*(#REF!/100),2),0)</f>
        <v>#REF!</v>
      </c>
      <c r="AB59" s="29" t="e">
        <f>IF(Определители!I59="9",ROUND((C59+E59)*(100-Начисления!M59/100)*(#REF!/100),2),0)</f>
        <v>#REF!</v>
      </c>
      <c r="AC59" s="29" t="e">
        <f>IF(Определители!I59="9",ROUND(B59*Начисления!M59/100,2),0)</f>
        <v>#REF!</v>
      </c>
      <c r="AD59" s="29" t="e">
        <f>IF(Определители!I59="9",ROUND(B59*(100-Начисления!M59)/100,2),0)</f>
        <v>#REF!</v>
      </c>
      <c r="AE59" s="29" t="e">
        <f>ROUND(#REF!*'Базовые цены за единицу'!AE59,2)</f>
        <v>#REF!</v>
      </c>
    </row>
    <row r="60" spans="1:31" ht="10.5">
      <c r="A60" s="27" t="e">
        <f>#REF!</f>
        <v>#REF!</v>
      </c>
      <c r="B60" s="27" t="e">
        <f t="shared" si="1"/>
        <v>#REF!</v>
      </c>
      <c r="C60" s="27" t="e">
        <f>ROUND(#REF!*'Базовые цены за единицу'!C60,2)</f>
        <v>#REF!</v>
      </c>
      <c r="D60" s="27" t="e">
        <f>ROUND(#REF!*'Базовые цены за единицу'!D60,2)</f>
        <v>#REF!</v>
      </c>
      <c r="E60" s="27" t="e">
        <f>ROUND(#REF!*'Базовые цены за единицу'!E60,2)</f>
        <v>#REF!</v>
      </c>
      <c r="F60" s="27" t="e">
        <f>ROUND(#REF!*'Базовые цены за единицу'!F60,2)</f>
        <v>#REF!</v>
      </c>
      <c r="G60" s="27" t="e">
        <f>ROUND(#REF!*'Базовые цены за единицу'!G60,2)</f>
        <v>#REF!</v>
      </c>
      <c r="H60" s="27" t="e">
        <f>ROUND(#REF!*'Базовые цены за единицу'!H60,2)</f>
        <v>#REF!</v>
      </c>
      <c r="I60" s="35" t="e">
        <f>ОКРУГЛВСЕ(#REF!*'Базовые цены за единицу'!I60,8)</f>
        <v>#VALUE!</v>
      </c>
      <c r="J60" s="28" t="e">
        <f>ОКРУГЛВСЕ(#REF!*'Базовые цены за единицу'!J60,8)</f>
        <v>#VALUE!</v>
      </c>
      <c r="K60" s="35" t="e">
        <f>ОКРУГЛВСЕ(#REF!*'Базовые цены за единицу'!K60,8)</f>
        <v>#VALUE!</v>
      </c>
      <c r="L60" s="27" t="e">
        <f>ROUND(#REF!*'Базовые цены за единицу'!L60,2)</f>
        <v>#REF!</v>
      </c>
      <c r="M60" s="27" t="e">
        <f>ROUND(#REF!*'Базовые цены за единицу'!M60,2)</f>
        <v>#REF!</v>
      </c>
      <c r="N60" s="27" t="e">
        <f>ROUND((C60+E60)*#REF!/100,2)</f>
        <v>#REF!</v>
      </c>
      <c r="O60" s="27" t="e">
        <f>ROUND((C60+E60)*#REF!/100,2)</f>
        <v>#REF!</v>
      </c>
      <c r="P60" s="27" t="e">
        <f>ROUND(#REF!*'Базовые цены за единицу'!P60,2)</f>
        <v>#REF!</v>
      </c>
      <c r="Q60" s="27" t="e">
        <f>ROUND(#REF!*'Базовые цены за единицу'!Q60,2)</f>
        <v>#REF!</v>
      </c>
      <c r="R60" s="27" t="e">
        <f>ROUND(#REF!*'Базовые цены за единицу'!R60,2)</f>
        <v>#REF!</v>
      </c>
      <c r="S60" s="27" t="e">
        <f>ROUND(#REF!*'Базовые цены за единицу'!S60,2)</f>
        <v>#REF!</v>
      </c>
      <c r="T60" s="27" t="e">
        <f>ROUND(#REF!*'Базовые цены за единицу'!T60,2)</f>
        <v>#REF!</v>
      </c>
      <c r="U60" s="27" t="e">
        <f>ROUND(#REF!*'Базовые цены за единицу'!U60,2)</f>
        <v>#REF!</v>
      </c>
      <c r="V60" s="27" t="e">
        <f>ROUND(#REF!*'Базовые цены за единицу'!V60,2)</f>
        <v>#REF!</v>
      </c>
      <c r="X60" s="29" t="e">
        <f>ROUND(#REF!*'Базовые цены за единицу'!X60,2)</f>
        <v>#REF!</v>
      </c>
      <c r="Y60" s="29" t="e">
        <f>IF(Определители!I60="9",ROUND((C60+E60)*(Начисления!M60/100)*(#REF!/100),2),0)</f>
        <v>#REF!</v>
      </c>
      <c r="Z60" s="29" t="e">
        <f>IF(Определители!I60="9",ROUND((C60+E60)*(100-Начисления!M60/100)*(#REF!/100),2),0)</f>
        <v>#REF!</v>
      </c>
      <c r="AA60" s="29" t="e">
        <f>IF(Определители!I60="9",ROUND((C60+E60)*(Начисления!M60/100)*(#REF!/100),2),0)</f>
        <v>#REF!</v>
      </c>
      <c r="AB60" s="29" t="e">
        <f>IF(Определители!I60="9",ROUND((C60+E60)*(100-Начисления!M60/100)*(#REF!/100),2),0)</f>
        <v>#REF!</v>
      </c>
      <c r="AC60" s="29" t="e">
        <f>IF(Определители!I60="9",ROUND(B60*Начисления!M60/100,2),0)</f>
        <v>#REF!</v>
      </c>
      <c r="AD60" s="29" t="e">
        <f>IF(Определители!I60="9",ROUND(B60*(100-Начисления!M60)/100,2),0)</f>
        <v>#REF!</v>
      </c>
      <c r="AE60" s="29" t="e">
        <f>ROUND(#REF!*'Базовые цены за единицу'!AE60,2)</f>
        <v>#REF!</v>
      </c>
    </row>
    <row r="61" spans="1:31" ht="10.5">
      <c r="A61" s="27" t="e">
        <f>#REF!</f>
        <v>#REF!</v>
      </c>
      <c r="B61" s="27" t="e">
        <f t="shared" si="1"/>
        <v>#REF!</v>
      </c>
      <c r="C61" s="27" t="e">
        <f>ROUND(#REF!*'Базовые цены за единицу'!C61,2)</f>
        <v>#REF!</v>
      </c>
      <c r="D61" s="27" t="e">
        <f>ROUND(#REF!*'Базовые цены за единицу'!D61,2)</f>
        <v>#REF!</v>
      </c>
      <c r="E61" s="27" t="e">
        <f>ROUND(#REF!*'Базовые цены за единицу'!E61,2)</f>
        <v>#REF!</v>
      </c>
      <c r="F61" s="27" t="e">
        <f>ROUND(#REF!*'Базовые цены за единицу'!F61,2)</f>
        <v>#REF!</v>
      </c>
      <c r="G61" s="27" t="e">
        <f>ROUND(#REF!*'Базовые цены за единицу'!G61,2)</f>
        <v>#REF!</v>
      </c>
      <c r="H61" s="27" t="e">
        <f>ROUND(#REF!*'Базовые цены за единицу'!H61,2)</f>
        <v>#REF!</v>
      </c>
      <c r="I61" s="35" t="e">
        <f>ОКРУГЛВСЕ(#REF!*'Базовые цены за единицу'!I61,8)</f>
        <v>#VALUE!</v>
      </c>
      <c r="J61" s="28" t="e">
        <f>ОКРУГЛВСЕ(#REF!*'Базовые цены за единицу'!J61,8)</f>
        <v>#VALUE!</v>
      </c>
      <c r="K61" s="35" t="e">
        <f>ОКРУГЛВСЕ(#REF!*'Базовые цены за единицу'!K61,8)</f>
        <v>#VALUE!</v>
      </c>
      <c r="L61" s="27" t="e">
        <f>ROUND(#REF!*'Базовые цены за единицу'!L61,2)</f>
        <v>#REF!</v>
      </c>
      <c r="M61" s="27" t="e">
        <f>ROUND(#REF!*'Базовые цены за единицу'!M61,2)</f>
        <v>#REF!</v>
      </c>
      <c r="N61" s="27" t="e">
        <f>ROUND((C61+E61)*#REF!/100,2)</f>
        <v>#REF!</v>
      </c>
      <c r="O61" s="27" t="e">
        <f>ROUND((C61+E61)*#REF!/100,2)</f>
        <v>#REF!</v>
      </c>
      <c r="P61" s="27" t="e">
        <f>ROUND(#REF!*'Базовые цены за единицу'!P61,2)</f>
        <v>#REF!</v>
      </c>
      <c r="Q61" s="27" t="e">
        <f>ROUND(#REF!*'Базовые цены за единицу'!Q61,2)</f>
        <v>#REF!</v>
      </c>
      <c r="R61" s="27" t="e">
        <f>ROUND(#REF!*'Базовые цены за единицу'!R61,2)</f>
        <v>#REF!</v>
      </c>
      <c r="S61" s="27" t="e">
        <f>ROUND(#REF!*'Базовые цены за единицу'!S61,2)</f>
        <v>#REF!</v>
      </c>
      <c r="T61" s="27" t="e">
        <f>ROUND(#REF!*'Базовые цены за единицу'!T61,2)</f>
        <v>#REF!</v>
      </c>
      <c r="U61" s="27" t="e">
        <f>ROUND(#REF!*'Базовые цены за единицу'!U61,2)</f>
        <v>#REF!</v>
      </c>
      <c r="V61" s="27" t="e">
        <f>ROUND(#REF!*'Базовые цены за единицу'!V61,2)</f>
        <v>#REF!</v>
      </c>
      <c r="X61" s="29" t="e">
        <f>ROUND(#REF!*'Базовые цены за единицу'!X61,2)</f>
        <v>#REF!</v>
      </c>
      <c r="Y61" s="29" t="e">
        <f>IF(Определители!I61="9",ROUND((C61+E61)*(Начисления!M61/100)*(#REF!/100),2),0)</f>
        <v>#REF!</v>
      </c>
      <c r="Z61" s="29" t="e">
        <f>IF(Определители!I61="9",ROUND((C61+E61)*(100-Начисления!M61/100)*(#REF!/100),2),0)</f>
        <v>#REF!</v>
      </c>
      <c r="AA61" s="29" t="e">
        <f>IF(Определители!I61="9",ROUND((C61+E61)*(Начисления!M61/100)*(#REF!/100),2),0)</f>
        <v>#REF!</v>
      </c>
      <c r="AB61" s="29" t="e">
        <f>IF(Определители!I61="9",ROUND((C61+E61)*(100-Начисления!M61/100)*(#REF!/100),2),0)</f>
        <v>#REF!</v>
      </c>
      <c r="AC61" s="29" t="e">
        <f>IF(Определители!I61="9",ROUND(B61*Начисления!M61/100,2),0)</f>
        <v>#REF!</v>
      </c>
      <c r="AD61" s="29" t="e">
        <f>IF(Определители!I61="9",ROUND(B61*(100-Начисления!M61)/100,2),0)</f>
        <v>#REF!</v>
      </c>
      <c r="AE61" s="29" t="e">
        <f>ROUND(#REF!*'Базовые цены за единицу'!AE61,2)</f>
        <v>#REF!</v>
      </c>
    </row>
    <row r="62" ht="10.5">
      <c r="A62" s="33"/>
    </row>
    <row r="63" spans="1:10" ht="10.5">
      <c r="A63" s="33"/>
      <c r="B63" s="63" t="s">
        <v>235</v>
      </c>
      <c r="C63" s="63"/>
      <c r="D63" s="63"/>
      <c r="E63" s="63"/>
      <c r="F63" s="63"/>
      <c r="G63" s="63"/>
      <c r="H63" s="63"/>
      <c r="I63" s="63"/>
      <c r="J63" s="63"/>
    </row>
    <row r="64" spans="1:10" ht="10.5">
      <c r="A64" s="33"/>
      <c r="B64" s="63"/>
      <c r="C64" s="63"/>
      <c r="D64" s="63"/>
      <c r="E64" s="63"/>
      <c r="F64" s="63"/>
      <c r="G64" s="63"/>
      <c r="H64" s="63"/>
      <c r="I64" s="63"/>
      <c r="J64" s="63"/>
    </row>
    <row r="65" spans="1:31" ht="10.5">
      <c r="A65" s="27" t="e">
        <f>#REF!</f>
        <v>#REF!</v>
      </c>
      <c r="B65" s="27" t="e">
        <f aca="true" t="shared" si="2" ref="B65:B73">ROUND(C65+D65+F65,2)</f>
        <v>#REF!</v>
      </c>
      <c r="C65" s="27" t="e">
        <f>ROUND(#REF!*'Базовые цены за единицу'!C65,2)</f>
        <v>#REF!</v>
      </c>
      <c r="D65" s="27" t="e">
        <f>ROUND(#REF!*'Базовые цены за единицу'!D65,2)</f>
        <v>#REF!</v>
      </c>
      <c r="E65" s="27" t="e">
        <f>ROUND(#REF!*'Базовые цены за единицу'!E65,2)</f>
        <v>#REF!</v>
      </c>
      <c r="F65" s="27" t="e">
        <f>ROUND(#REF!*'Базовые цены за единицу'!F65,2)</f>
        <v>#REF!</v>
      </c>
      <c r="G65" s="27" t="e">
        <f>ROUND(#REF!*'Базовые цены за единицу'!G65,2)</f>
        <v>#REF!</v>
      </c>
      <c r="H65" s="27" t="e">
        <f>ROUND(#REF!*'Базовые цены за единицу'!H65,2)</f>
        <v>#REF!</v>
      </c>
      <c r="I65" s="35" t="e">
        <f>ОКРУГЛВСЕ(#REF!*'Базовые цены за единицу'!I65,8)</f>
        <v>#VALUE!</v>
      </c>
      <c r="J65" s="28" t="e">
        <f>ОКРУГЛВСЕ(#REF!*'Базовые цены за единицу'!J65,8)</f>
        <v>#VALUE!</v>
      </c>
      <c r="K65" s="35" t="e">
        <f>ОКРУГЛВСЕ(#REF!*'Базовые цены за единицу'!K65,8)</f>
        <v>#VALUE!</v>
      </c>
      <c r="L65" s="27" t="e">
        <f>ROUND(#REF!*'Базовые цены за единицу'!L65,2)</f>
        <v>#REF!</v>
      </c>
      <c r="M65" s="27" t="e">
        <f>ROUND(#REF!*'Базовые цены за единицу'!M65,2)</f>
        <v>#REF!</v>
      </c>
      <c r="N65" s="27" t="e">
        <f>ROUND((C65+E65)*#REF!/100,2)</f>
        <v>#REF!</v>
      </c>
      <c r="O65" s="27" t="e">
        <f>ROUND((C65+E65)*#REF!/100,2)</f>
        <v>#REF!</v>
      </c>
      <c r="P65" s="27" t="e">
        <f>ROUND(#REF!*'Базовые цены за единицу'!P65,2)</f>
        <v>#REF!</v>
      </c>
      <c r="Q65" s="27" t="e">
        <f>ROUND(#REF!*'Базовые цены за единицу'!Q65,2)</f>
        <v>#REF!</v>
      </c>
      <c r="R65" s="27" t="e">
        <f>ROUND(#REF!*'Базовые цены за единицу'!R65,2)</f>
        <v>#REF!</v>
      </c>
      <c r="S65" s="27" t="e">
        <f>ROUND(#REF!*'Базовые цены за единицу'!S65,2)</f>
        <v>#REF!</v>
      </c>
      <c r="T65" s="27" t="e">
        <f>ROUND(#REF!*'Базовые цены за единицу'!T65,2)</f>
        <v>#REF!</v>
      </c>
      <c r="U65" s="27" t="e">
        <f>ROUND(#REF!*'Базовые цены за единицу'!U65,2)</f>
        <v>#REF!</v>
      </c>
      <c r="V65" s="27" t="e">
        <f>ROUND(#REF!*'Базовые цены за единицу'!V65,2)</f>
        <v>#REF!</v>
      </c>
      <c r="X65" s="29" t="e">
        <f>ROUND(#REF!*'Базовые цены за единицу'!X65,2)</f>
        <v>#REF!</v>
      </c>
      <c r="Y65" s="29">
        <f>IF(Определители!I65="9",ROUND((C65+E65)*(Начисления!M65/100)*(#REF!/100),2),0)</f>
        <v>0</v>
      </c>
      <c r="Z65" s="29">
        <f>IF(Определители!I65="9",ROUND((C65+E65)*(100-Начисления!M65/100)*(#REF!/100),2),0)</f>
        <v>0</v>
      </c>
      <c r="AA65" s="29">
        <f>IF(Определители!I65="9",ROUND((C65+E65)*(Начисления!M65/100)*(#REF!/100),2),0)</f>
        <v>0</v>
      </c>
      <c r="AB65" s="29">
        <f>IF(Определители!I65="9",ROUND((C65+E65)*(100-Начисления!M65/100)*(#REF!/100),2),0)</f>
        <v>0</v>
      </c>
      <c r="AC65" s="29">
        <f>IF(Определители!I65="9",ROUND(B65*Начисления!M65/100,2),0)</f>
        <v>0</v>
      </c>
      <c r="AD65" s="29">
        <f>IF(Определители!I65="9",ROUND(B65*(100-Начисления!M65)/100,2),0)</f>
        <v>0</v>
      </c>
      <c r="AE65" s="29" t="e">
        <f>ROUND(#REF!*'Базовые цены за единицу'!AE65,2)</f>
        <v>#REF!</v>
      </c>
    </row>
    <row r="66" spans="1:31" ht="10.5">
      <c r="A66" s="27" t="e">
        <f>#REF!</f>
        <v>#REF!</v>
      </c>
      <c r="B66" s="27" t="e">
        <f t="shared" si="2"/>
        <v>#REF!</v>
      </c>
      <c r="C66" s="27" t="e">
        <f>ROUND(#REF!*'Базовые цены за единицу'!C66,2)</f>
        <v>#REF!</v>
      </c>
      <c r="D66" s="27" t="e">
        <f>ROUND(#REF!*'Базовые цены за единицу'!D66,2)</f>
        <v>#REF!</v>
      </c>
      <c r="E66" s="27" t="e">
        <f>ROUND(#REF!*'Базовые цены за единицу'!E66,2)</f>
        <v>#REF!</v>
      </c>
      <c r="F66" s="27" t="e">
        <f>ROUND(#REF!*'Базовые цены за единицу'!F66,2)</f>
        <v>#REF!</v>
      </c>
      <c r="G66" s="27" t="e">
        <f>ROUND(#REF!*'Базовые цены за единицу'!G66,2)</f>
        <v>#REF!</v>
      </c>
      <c r="H66" s="27" t="e">
        <f>ROUND(#REF!*'Базовые цены за единицу'!H66,2)</f>
        <v>#REF!</v>
      </c>
      <c r="I66" s="35" t="e">
        <f>ОКРУГЛВСЕ(#REF!*'Базовые цены за единицу'!I66,8)</f>
        <v>#VALUE!</v>
      </c>
      <c r="J66" s="28" t="e">
        <f>ОКРУГЛВСЕ(#REF!*'Базовые цены за единицу'!J66,8)</f>
        <v>#VALUE!</v>
      </c>
      <c r="K66" s="35" t="e">
        <f>ОКРУГЛВСЕ(#REF!*'Базовые цены за единицу'!K66,8)</f>
        <v>#VALUE!</v>
      </c>
      <c r="L66" s="27" t="e">
        <f>ROUND(#REF!*'Базовые цены за единицу'!L66,2)</f>
        <v>#REF!</v>
      </c>
      <c r="M66" s="27" t="e">
        <f>ROUND(#REF!*'Базовые цены за единицу'!M66,2)</f>
        <v>#REF!</v>
      </c>
      <c r="N66" s="27" t="e">
        <f>ROUND((C66+E66)*#REF!/100,2)</f>
        <v>#REF!</v>
      </c>
      <c r="O66" s="27" t="e">
        <f>ROUND((C66+E66)*#REF!/100,2)</f>
        <v>#REF!</v>
      </c>
      <c r="P66" s="27" t="e">
        <f>ROUND(#REF!*'Базовые цены за единицу'!P66,2)</f>
        <v>#REF!</v>
      </c>
      <c r="Q66" s="27" t="e">
        <f>ROUND(#REF!*'Базовые цены за единицу'!Q66,2)</f>
        <v>#REF!</v>
      </c>
      <c r="R66" s="27" t="e">
        <f>ROUND(#REF!*'Базовые цены за единицу'!R66,2)</f>
        <v>#REF!</v>
      </c>
      <c r="S66" s="27" t="e">
        <f>ROUND(#REF!*'Базовые цены за единицу'!S66,2)</f>
        <v>#REF!</v>
      </c>
      <c r="T66" s="27" t="e">
        <f>ROUND(#REF!*'Базовые цены за единицу'!T66,2)</f>
        <v>#REF!</v>
      </c>
      <c r="U66" s="27" t="e">
        <f>ROUND(#REF!*'Базовые цены за единицу'!U66,2)</f>
        <v>#REF!</v>
      </c>
      <c r="V66" s="27" t="e">
        <f>ROUND(#REF!*'Базовые цены за единицу'!V66,2)</f>
        <v>#REF!</v>
      </c>
      <c r="X66" s="29" t="e">
        <f>ROUND(#REF!*'Базовые цены за единицу'!X66,2)</f>
        <v>#REF!</v>
      </c>
      <c r="Y66" s="29">
        <f>IF(Определители!I66="9",ROUND((C66+E66)*(Начисления!M66/100)*(#REF!/100),2),0)</f>
        <v>0</v>
      </c>
      <c r="Z66" s="29">
        <f>IF(Определители!I66="9",ROUND((C66+E66)*(100-Начисления!M66/100)*(#REF!/100),2),0)</f>
        <v>0</v>
      </c>
      <c r="AA66" s="29">
        <f>IF(Определители!I66="9",ROUND((C66+E66)*(Начисления!M66/100)*(#REF!/100),2),0)</f>
        <v>0</v>
      </c>
      <c r="AB66" s="29">
        <f>IF(Определители!I66="9",ROUND((C66+E66)*(100-Начисления!M66/100)*(#REF!/100),2),0)</f>
        <v>0</v>
      </c>
      <c r="AC66" s="29">
        <f>IF(Определители!I66="9",ROUND(B66*Начисления!M66/100,2),0)</f>
        <v>0</v>
      </c>
      <c r="AD66" s="29">
        <f>IF(Определители!I66="9",ROUND(B66*(100-Начисления!M66)/100,2),0)</f>
        <v>0</v>
      </c>
      <c r="AE66" s="29" t="e">
        <f>ROUND(#REF!*'Базовые цены за единицу'!AE66,2)</f>
        <v>#REF!</v>
      </c>
    </row>
    <row r="67" spans="1:31" ht="10.5">
      <c r="A67" s="27" t="e">
        <f>#REF!</f>
        <v>#REF!</v>
      </c>
      <c r="B67" s="27" t="e">
        <f t="shared" si="2"/>
        <v>#REF!</v>
      </c>
      <c r="C67" s="27" t="e">
        <f>ROUND(#REF!*'Базовые цены за единицу'!C67,2)</f>
        <v>#REF!</v>
      </c>
      <c r="D67" s="27" t="e">
        <f>ROUND(#REF!*'Базовые цены за единицу'!D67,2)</f>
        <v>#REF!</v>
      </c>
      <c r="E67" s="27" t="e">
        <f>ROUND(#REF!*'Базовые цены за единицу'!E67,2)</f>
        <v>#REF!</v>
      </c>
      <c r="F67" s="27" t="e">
        <f>ROUND(#REF!*'Базовые цены за единицу'!F67,2)</f>
        <v>#REF!</v>
      </c>
      <c r="G67" s="27" t="e">
        <f>ROUND(#REF!*'Базовые цены за единицу'!G67,2)</f>
        <v>#REF!</v>
      </c>
      <c r="H67" s="27" t="e">
        <f>ROUND(#REF!*'Базовые цены за единицу'!H67,2)</f>
        <v>#REF!</v>
      </c>
      <c r="I67" s="35" t="e">
        <f>ОКРУГЛВСЕ(#REF!*'Базовые цены за единицу'!I67,8)</f>
        <v>#VALUE!</v>
      </c>
      <c r="J67" s="28" t="e">
        <f>ОКРУГЛВСЕ(#REF!*'Базовые цены за единицу'!J67,8)</f>
        <v>#VALUE!</v>
      </c>
      <c r="K67" s="35" t="e">
        <f>ОКРУГЛВСЕ(#REF!*'Базовые цены за единицу'!K67,8)</f>
        <v>#VALUE!</v>
      </c>
      <c r="L67" s="27" t="e">
        <f>ROUND(#REF!*'Базовые цены за единицу'!L67,2)</f>
        <v>#REF!</v>
      </c>
      <c r="M67" s="27" t="e">
        <f>ROUND(#REF!*'Базовые цены за единицу'!M67,2)</f>
        <v>#REF!</v>
      </c>
      <c r="N67" s="27" t="e">
        <f>ROUND((C67+E67)*#REF!/100,2)</f>
        <v>#REF!</v>
      </c>
      <c r="O67" s="27" t="e">
        <f>ROUND((C67+E67)*#REF!/100,2)</f>
        <v>#REF!</v>
      </c>
      <c r="P67" s="27" t="e">
        <f>ROUND(#REF!*'Базовые цены за единицу'!P67,2)</f>
        <v>#REF!</v>
      </c>
      <c r="Q67" s="27" t="e">
        <f>ROUND(#REF!*'Базовые цены за единицу'!Q67,2)</f>
        <v>#REF!</v>
      </c>
      <c r="R67" s="27" t="e">
        <f>ROUND(#REF!*'Базовые цены за единицу'!R67,2)</f>
        <v>#REF!</v>
      </c>
      <c r="S67" s="27" t="e">
        <f>ROUND(#REF!*'Базовые цены за единицу'!S67,2)</f>
        <v>#REF!</v>
      </c>
      <c r="T67" s="27" t="e">
        <f>ROUND(#REF!*'Базовые цены за единицу'!T67,2)</f>
        <v>#REF!</v>
      </c>
      <c r="U67" s="27" t="e">
        <f>ROUND(#REF!*'Базовые цены за единицу'!U67,2)</f>
        <v>#REF!</v>
      </c>
      <c r="V67" s="27" t="e">
        <f>ROUND(#REF!*'Базовые цены за единицу'!V67,2)</f>
        <v>#REF!</v>
      </c>
      <c r="X67" s="29" t="e">
        <f>ROUND(#REF!*'Базовые цены за единицу'!X67,2)</f>
        <v>#REF!</v>
      </c>
      <c r="Y67" s="29">
        <f>IF(Определители!I67="9",ROUND((C67+E67)*(Начисления!M67/100)*(#REF!/100),2),0)</f>
        <v>0</v>
      </c>
      <c r="Z67" s="29">
        <f>IF(Определители!I67="9",ROUND((C67+E67)*(100-Начисления!M67/100)*(#REF!/100),2),0)</f>
        <v>0</v>
      </c>
      <c r="AA67" s="29">
        <f>IF(Определители!I67="9",ROUND((C67+E67)*(Начисления!M67/100)*(#REF!/100),2),0)</f>
        <v>0</v>
      </c>
      <c r="AB67" s="29">
        <f>IF(Определители!I67="9",ROUND((C67+E67)*(100-Начисления!M67/100)*(#REF!/100),2),0)</f>
        <v>0</v>
      </c>
      <c r="AC67" s="29">
        <f>IF(Определители!I67="9",ROUND(B67*Начисления!M67/100,2),0)</f>
        <v>0</v>
      </c>
      <c r="AD67" s="29">
        <f>IF(Определители!I67="9",ROUND(B67*(100-Начисления!M67)/100,2),0)</f>
        <v>0</v>
      </c>
      <c r="AE67" s="29" t="e">
        <f>ROUND(#REF!*'Базовые цены за единицу'!AE67,2)</f>
        <v>#REF!</v>
      </c>
    </row>
    <row r="68" spans="1:31" ht="10.5">
      <c r="A68" s="27" t="e">
        <f>#REF!</f>
        <v>#REF!</v>
      </c>
      <c r="B68" s="27" t="e">
        <f t="shared" si="2"/>
        <v>#REF!</v>
      </c>
      <c r="C68" s="27" t="e">
        <f>ROUND(#REF!*'Базовые цены за единицу'!C68,2)</f>
        <v>#REF!</v>
      </c>
      <c r="D68" s="27" t="e">
        <f>ROUND(#REF!*'Базовые цены за единицу'!D68,2)</f>
        <v>#REF!</v>
      </c>
      <c r="E68" s="27" t="e">
        <f>ROUND(#REF!*'Базовые цены за единицу'!E68,2)</f>
        <v>#REF!</v>
      </c>
      <c r="F68" s="27" t="e">
        <f>ROUND(#REF!*'Базовые цены за единицу'!F68,2)</f>
        <v>#REF!</v>
      </c>
      <c r="G68" s="27" t="e">
        <f>ROUND(#REF!*'Базовые цены за единицу'!G68,2)</f>
        <v>#REF!</v>
      </c>
      <c r="H68" s="27" t="e">
        <f>ROUND(#REF!*'Базовые цены за единицу'!H68,2)</f>
        <v>#REF!</v>
      </c>
      <c r="I68" s="35" t="e">
        <f>ОКРУГЛВСЕ(#REF!*'Базовые цены за единицу'!I68,8)</f>
        <v>#VALUE!</v>
      </c>
      <c r="J68" s="28" t="e">
        <f>ОКРУГЛВСЕ(#REF!*'Базовые цены за единицу'!J68,8)</f>
        <v>#VALUE!</v>
      </c>
      <c r="K68" s="35" t="e">
        <f>ОКРУГЛВСЕ(#REF!*'Базовые цены за единицу'!K68,8)</f>
        <v>#VALUE!</v>
      </c>
      <c r="L68" s="27" t="e">
        <f>ROUND(#REF!*'Базовые цены за единицу'!L68,2)</f>
        <v>#REF!</v>
      </c>
      <c r="M68" s="27" t="e">
        <f>ROUND(#REF!*'Базовые цены за единицу'!M68,2)</f>
        <v>#REF!</v>
      </c>
      <c r="N68" s="27" t="e">
        <f>ROUND((C68+E68)*#REF!/100,2)</f>
        <v>#REF!</v>
      </c>
      <c r="O68" s="27" t="e">
        <f>ROUND((C68+E68)*#REF!/100,2)</f>
        <v>#REF!</v>
      </c>
      <c r="P68" s="27" t="e">
        <f>ROUND(#REF!*'Базовые цены за единицу'!P68,2)</f>
        <v>#REF!</v>
      </c>
      <c r="Q68" s="27" t="e">
        <f>ROUND(#REF!*'Базовые цены за единицу'!Q68,2)</f>
        <v>#REF!</v>
      </c>
      <c r="R68" s="27" t="e">
        <f>ROUND(#REF!*'Базовые цены за единицу'!R68,2)</f>
        <v>#REF!</v>
      </c>
      <c r="S68" s="27" t="e">
        <f>ROUND(#REF!*'Базовые цены за единицу'!S68,2)</f>
        <v>#REF!</v>
      </c>
      <c r="T68" s="27" t="e">
        <f>ROUND(#REF!*'Базовые цены за единицу'!T68,2)</f>
        <v>#REF!</v>
      </c>
      <c r="U68" s="27" t="e">
        <f>ROUND(#REF!*'Базовые цены за единицу'!U68,2)</f>
        <v>#REF!</v>
      </c>
      <c r="V68" s="27" t="e">
        <f>ROUND(#REF!*'Базовые цены за единицу'!V68,2)</f>
        <v>#REF!</v>
      </c>
      <c r="X68" s="29" t="e">
        <f>ROUND(#REF!*'Базовые цены за единицу'!X68,2)</f>
        <v>#REF!</v>
      </c>
      <c r="Y68" s="29">
        <f>IF(Определители!I68="9",ROUND((C68+E68)*(Начисления!M68/100)*(#REF!/100),2),0)</f>
        <v>0</v>
      </c>
      <c r="Z68" s="29">
        <f>IF(Определители!I68="9",ROUND((C68+E68)*(100-Начисления!M68/100)*(#REF!/100),2),0)</f>
        <v>0</v>
      </c>
      <c r="AA68" s="29">
        <f>IF(Определители!I68="9",ROUND((C68+E68)*(Начисления!M68/100)*(#REF!/100),2),0)</f>
        <v>0</v>
      </c>
      <c r="AB68" s="29">
        <f>IF(Определители!I68="9",ROUND((C68+E68)*(100-Начисления!M68/100)*(#REF!/100),2),0)</f>
        <v>0</v>
      </c>
      <c r="AC68" s="29">
        <f>IF(Определители!I68="9",ROUND(B68*Начисления!M68/100,2),0)</f>
        <v>0</v>
      </c>
      <c r="AD68" s="29">
        <f>IF(Определители!I68="9",ROUND(B68*(100-Начисления!M68)/100,2),0)</f>
        <v>0</v>
      </c>
      <c r="AE68" s="29" t="e">
        <f>ROUND(#REF!*'Базовые цены за единицу'!AE68,2)</f>
        <v>#REF!</v>
      </c>
    </row>
    <row r="69" spans="1:31" ht="10.5">
      <c r="A69" s="27" t="e">
        <f>#REF!</f>
        <v>#REF!</v>
      </c>
      <c r="B69" s="27" t="e">
        <f t="shared" si="2"/>
        <v>#REF!</v>
      </c>
      <c r="C69" s="27" t="e">
        <f>ROUND(#REF!*'Базовые цены за единицу'!C69,2)</f>
        <v>#REF!</v>
      </c>
      <c r="D69" s="27" t="e">
        <f>ROUND(#REF!*'Базовые цены за единицу'!D69,2)</f>
        <v>#REF!</v>
      </c>
      <c r="E69" s="27" t="e">
        <f>ROUND(#REF!*'Базовые цены за единицу'!E69,2)</f>
        <v>#REF!</v>
      </c>
      <c r="F69" s="27" t="e">
        <f>ROUND(#REF!*'Базовые цены за единицу'!F69,2)</f>
        <v>#REF!</v>
      </c>
      <c r="G69" s="27" t="e">
        <f>ROUND(#REF!*'Базовые цены за единицу'!G69,2)</f>
        <v>#REF!</v>
      </c>
      <c r="H69" s="27" t="e">
        <f>ROUND(#REF!*'Базовые цены за единицу'!H69,2)</f>
        <v>#REF!</v>
      </c>
      <c r="I69" s="35" t="e">
        <f>ОКРУГЛВСЕ(#REF!*'Базовые цены за единицу'!I69,8)</f>
        <v>#VALUE!</v>
      </c>
      <c r="J69" s="28" t="e">
        <f>ОКРУГЛВСЕ(#REF!*'Базовые цены за единицу'!J69,8)</f>
        <v>#VALUE!</v>
      </c>
      <c r="K69" s="35" t="e">
        <f>ОКРУГЛВСЕ(#REF!*'Базовые цены за единицу'!K69,8)</f>
        <v>#VALUE!</v>
      </c>
      <c r="L69" s="27" t="e">
        <f>ROUND(#REF!*'Базовые цены за единицу'!L69,2)</f>
        <v>#REF!</v>
      </c>
      <c r="M69" s="27" t="e">
        <f>ROUND(#REF!*'Базовые цены за единицу'!M69,2)</f>
        <v>#REF!</v>
      </c>
      <c r="N69" s="27" t="e">
        <f>ROUND((C69+E69)*#REF!/100,2)</f>
        <v>#REF!</v>
      </c>
      <c r="O69" s="27" t="e">
        <f>ROUND((C69+E69)*#REF!/100,2)</f>
        <v>#REF!</v>
      </c>
      <c r="P69" s="27" t="e">
        <f>ROUND(#REF!*'Базовые цены за единицу'!P69,2)</f>
        <v>#REF!</v>
      </c>
      <c r="Q69" s="27" t="e">
        <f>ROUND(#REF!*'Базовые цены за единицу'!Q69,2)</f>
        <v>#REF!</v>
      </c>
      <c r="R69" s="27" t="e">
        <f>ROUND(#REF!*'Базовые цены за единицу'!R69,2)</f>
        <v>#REF!</v>
      </c>
      <c r="S69" s="27" t="e">
        <f>ROUND(#REF!*'Базовые цены за единицу'!S69,2)</f>
        <v>#REF!</v>
      </c>
      <c r="T69" s="27" t="e">
        <f>ROUND(#REF!*'Базовые цены за единицу'!T69,2)</f>
        <v>#REF!</v>
      </c>
      <c r="U69" s="27" t="e">
        <f>ROUND(#REF!*'Базовые цены за единицу'!U69,2)</f>
        <v>#REF!</v>
      </c>
      <c r="V69" s="27" t="e">
        <f>ROUND(#REF!*'Базовые цены за единицу'!V69,2)</f>
        <v>#REF!</v>
      </c>
      <c r="X69" s="29" t="e">
        <f>ROUND(#REF!*'Базовые цены за единицу'!X69,2)</f>
        <v>#REF!</v>
      </c>
      <c r="Y69" s="29">
        <f>IF(Определители!I69="9",ROUND((C69+E69)*(Начисления!M69/100)*(#REF!/100),2),0)</f>
        <v>0</v>
      </c>
      <c r="Z69" s="29">
        <f>IF(Определители!I69="9",ROUND((C69+E69)*(100-Начисления!M69/100)*(#REF!/100),2),0)</f>
        <v>0</v>
      </c>
      <c r="AA69" s="29">
        <f>IF(Определители!I69="9",ROUND((C69+E69)*(Начисления!M69/100)*(#REF!/100),2),0)</f>
        <v>0</v>
      </c>
      <c r="AB69" s="29">
        <f>IF(Определители!I69="9",ROUND((C69+E69)*(100-Начисления!M69/100)*(#REF!/100),2),0)</f>
        <v>0</v>
      </c>
      <c r="AC69" s="29">
        <f>IF(Определители!I69="9",ROUND(B69*Начисления!M69/100,2),0)</f>
        <v>0</v>
      </c>
      <c r="AD69" s="29">
        <f>IF(Определители!I69="9",ROUND(B69*(100-Начисления!M69)/100,2),0)</f>
        <v>0</v>
      </c>
      <c r="AE69" s="29" t="e">
        <f>ROUND(#REF!*'Базовые цены за единицу'!AE69,2)</f>
        <v>#REF!</v>
      </c>
    </row>
    <row r="70" spans="1:31" ht="10.5">
      <c r="A70" s="27" t="e">
        <f>#REF!</f>
        <v>#REF!</v>
      </c>
      <c r="B70" s="27" t="e">
        <f t="shared" si="2"/>
        <v>#REF!</v>
      </c>
      <c r="C70" s="27" t="e">
        <f>ROUND(#REF!*'Базовые цены за единицу'!C70,2)</f>
        <v>#REF!</v>
      </c>
      <c r="D70" s="27" t="e">
        <f>ROUND(#REF!*'Базовые цены за единицу'!D70,2)</f>
        <v>#REF!</v>
      </c>
      <c r="E70" s="27" t="e">
        <f>ROUND(#REF!*'Базовые цены за единицу'!E70,2)</f>
        <v>#REF!</v>
      </c>
      <c r="F70" s="27" t="e">
        <f>ROUND(#REF!*'Базовые цены за единицу'!F70,2)</f>
        <v>#REF!</v>
      </c>
      <c r="G70" s="27" t="e">
        <f>ROUND(#REF!*'Базовые цены за единицу'!G70,2)</f>
        <v>#REF!</v>
      </c>
      <c r="H70" s="27" t="e">
        <f>ROUND(#REF!*'Базовые цены за единицу'!H70,2)</f>
        <v>#REF!</v>
      </c>
      <c r="I70" s="35" t="e">
        <f>ОКРУГЛВСЕ(#REF!*'Базовые цены за единицу'!I70,8)</f>
        <v>#VALUE!</v>
      </c>
      <c r="J70" s="28" t="e">
        <f>ОКРУГЛВСЕ(#REF!*'Базовые цены за единицу'!J70,8)</f>
        <v>#VALUE!</v>
      </c>
      <c r="K70" s="35" t="e">
        <f>ОКРУГЛВСЕ(#REF!*'Базовые цены за единицу'!K70,8)</f>
        <v>#VALUE!</v>
      </c>
      <c r="L70" s="27" t="e">
        <f>ROUND(#REF!*'Базовые цены за единицу'!L70,2)</f>
        <v>#REF!</v>
      </c>
      <c r="M70" s="27" t="e">
        <f>ROUND(#REF!*'Базовые цены за единицу'!M70,2)</f>
        <v>#REF!</v>
      </c>
      <c r="N70" s="27" t="e">
        <f>ROUND((C70+E70)*#REF!/100,2)</f>
        <v>#REF!</v>
      </c>
      <c r="O70" s="27" t="e">
        <f>ROUND((C70+E70)*#REF!/100,2)</f>
        <v>#REF!</v>
      </c>
      <c r="P70" s="27" t="e">
        <f>ROUND(#REF!*'Базовые цены за единицу'!P70,2)</f>
        <v>#REF!</v>
      </c>
      <c r="Q70" s="27" t="e">
        <f>ROUND(#REF!*'Базовые цены за единицу'!Q70,2)</f>
        <v>#REF!</v>
      </c>
      <c r="R70" s="27" t="e">
        <f>ROUND(#REF!*'Базовые цены за единицу'!R70,2)</f>
        <v>#REF!</v>
      </c>
      <c r="S70" s="27" t="e">
        <f>ROUND(#REF!*'Базовые цены за единицу'!S70,2)</f>
        <v>#REF!</v>
      </c>
      <c r="T70" s="27" t="e">
        <f>ROUND(#REF!*'Базовые цены за единицу'!T70,2)</f>
        <v>#REF!</v>
      </c>
      <c r="U70" s="27" t="e">
        <f>ROUND(#REF!*'Базовые цены за единицу'!U70,2)</f>
        <v>#REF!</v>
      </c>
      <c r="V70" s="27" t="e">
        <f>ROUND(#REF!*'Базовые цены за единицу'!V70,2)</f>
        <v>#REF!</v>
      </c>
      <c r="X70" s="29" t="e">
        <f>ROUND(#REF!*'Базовые цены за единицу'!X70,2)</f>
        <v>#REF!</v>
      </c>
      <c r="Y70" s="29">
        <f>IF(Определители!I70="9",ROUND((C70+E70)*(Начисления!M70/100)*(#REF!/100),2),0)</f>
        <v>0</v>
      </c>
      <c r="Z70" s="29">
        <f>IF(Определители!I70="9",ROUND((C70+E70)*(100-Начисления!M70/100)*(#REF!/100),2),0)</f>
        <v>0</v>
      </c>
      <c r="AA70" s="29">
        <f>IF(Определители!I70="9",ROUND((C70+E70)*(Начисления!M70/100)*(#REF!/100),2),0)</f>
        <v>0</v>
      </c>
      <c r="AB70" s="29">
        <f>IF(Определители!I70="9",ROUND((C70+E70)*(100-Начисления!M70/100)*(#REF!/100),2),0)</f>
        <v>0</v>
      </c>
      <c r="AC70" s="29">
        <f>IF(Определители!I70="9",ROUND(B70*Начисления!M70/100,2),0)</f>
        <v>0</v>
      </c>
      <c r="AD70" s="29">
        <f>IF(Определители!I70="9",ROUND(B70*(100-Начисления!M70)/100,2),0)</f>
        <v>0</v>
      </c>
      <c r="AE70" s="29" t="e">
        <f>ROUND(#REF!*'Базовые цены за единицу'!AE70,2)</f>
        <v>#REF!</v>
      </c>
    </row>
    <row r="71" spans="1:31" ht="10.5">
      <c r="A71" s="27" t="e">
        <f>#REF!</f>
        <v>#REF!</v>
      </c>
      <c r="B71" s="27" t="e">
        <f t="shared" si="2"/>
        <v>#REF!</v>
      </c>
      <c r="C71" s="27" t="e">
        <f>ROUND(#REF!*'Базовые цены за единицу'!C71,2)</f>
        <v>#REF!</v>
      </c>
      <c r="D71" s="27" t="e">
        <f>ROUND(#REF!*'Базовые цены за единицу'!D71,2)</f>
        <v>#REF!</v>
      </c>
      <c r="E71" s="27" t="e">
        <f>ROUND(#REF!*'Базовые цены за единицу'!E71,2)</f>
        <v>#REF!</v>
      </c>
      <c r="F71" s="27" t="e">
        <f>ROUND(#REF!*'Базовые цены за единицу'!F71,2)</f>
        <v>#REF!</v>
      </c>
      <c r="G71" s="27" t="e">
        <f>ROUND(#REF!*'Базовые цены за единицу'!G71,2)</f>
        <v>#REF!</v>
      </c>
      <c r="H71" s="27" t="e">
        <f>ROUND(#REF!*'Базовые цены за единицу'!H71,2)</f>
        <v>#REF!</v>
      </c>
      <c r="I71" s="35" t="e">
        <f>ОКРУГЛВСЕ(#REF!*'Базовые цены за единицу'!I71,8)</f>
        <v>#VALUE!</v>
      </c>
      <c r="J71" s="28" t="e">
        <f>ОКРУГЛВСЕ(#REF!*'Базовые цены за единицу'!J71,8)</f>
        <v>#VALUE!</v>
      </c>
      <c r="K71" s="35" t="e">
        <f>ОКРУГЛВСЕ(#REF!*'Базовые цены за единицу'!K71,8)</f>
        <v>#VALUE!</v>
      </c>
      <c r="L71" s="27" t="e">
        <f>ROUND(#REF!*'Базовые цены за единицу'!L71,2)</f>
        <v>#REF!</v>
      </c>
      <c r="M71" s="27" t="e">
        <f>ROUND(#REF!*'Базовые цены за единицу'!M71,2)</f>
        <v>#REF!</v>
      </c>
      <c r="N71" s="27" t="e">
        <f>ROUND((C71+E71)*#REF!/100,2)</f>
        <v>#REF!</v>
      </c>
      <c r="O71" s="27" t="e">
        <f>ROUND((C71+E71)*#REF!/100,2)</f>
        <v>#REF!</v>
      </c>
      <c r="P71" s="27" t="e">
        <f>ROUND(#REF!*'Базовые цены за единицу'!P71,2)</f>
        <v>#REF!</v>
      </c>
      <c r="Q71" s="27" t="e">
        <f>ROUND(#REF!*'Базовые цены за единицу'!Q71,2)</f>
        <v>#REF!</v>
      </c>
      <c r="R71" s="27" t="e">
        <f>ROUND(#REF!*'Базовые цены за единицу'!R71,2)</f>
        <v>#REF!</v>
      </c>
      <c r="S71" s="27" t="e">
        <f>ROUND(#REF!*'Базовые цены за единицу'!S71,2)</f>
        <v>#REF!</v>
      </c>
      <c r="T71" s="27" t="e">
        <f>ROUND(#REF!*'Базовые цены за единицу'!T71,2)</f>
        <v>#REF!</v>
      </c>
      <c r="U71" s="27" t="e">
        <f>ROUND(#REF!*'Базовые цены за единицу'!U71,2)</f>
        <v>#REF!</v>
      </c>
      <c r="V71" s="27" t="e">
        <f>ROUND(#REF!*'Базовые цены за единицу'!V71,2)</f>
        <v>#REF!</v>
      </c>
      <c r="X71" s="29" t="e">
        <f>ROUND(#REF!*'Базовые цены за единицу'!X71,2)</f>
        <v>#REF!</v>
      </c>
      <c r="Y71" s="29">
        <f>IF(Определители!I71="9",ROUND((C71+E71)*(Начисления!M71/100)*(#REF!/100),2),0)</f>
        <v>0</v>
      </c>
      <c r="Z71" s="29">
        <f>IF(Определители!I71="9",ROUND((C71+E71)*(100-Начисления!M71/100)*(#REF!/100),2),0)</f>
        <v>0</v>
      </c>
      <c r="AA71" s="29">
        <f>IF(Определители!I71="9",ROUND((C71+E71)*(Начисления!M71/100)*(#REF!/100),2),0)</f>
        <v>0</v>
      </c>
      <c r="AB71" s="29">
        <f>IF(Определители!I71="9",ROUND((C71+E71)*(100-Начисления!M71/100)*(#REF!/100),2),0)</f>
        <v>0</v>
      </c>
      <c r="AC71" s="29">
        <f>IF(Определители!I71="9",ROUND(B71*Начисления!M71/100,2),0)</f>
        <v>0</v>
      </c>
      <c r="AD71" s="29">
        <f>IF(Определители!I71="9",ROUND(B71*(100-Начисления!M71)/100,2),0)</f>
        <v>0</v>
      </c>
      <c r="AE71" s="29" t="e">
        <f>ROUND(#REF!*'Базовые цены за единицу'!AE71,2)</f>
        <v>#REF!</v>
      </c>
    </row>
    <row r="72" spans="1:31" ht="10.5">
      <c r="A72" s="27" t="e">
        <f>#REF!</f>
        <v>#REF!</v>
      </c>
      <c r="B72" s="27" t="e">
        <f t="shared" si="2"/>
        <v>#REF!</v>
      </c>
      <c r="C72" s="27" t="e">
        <f>ROUND(#REF!*'Базовые цены за единицу'!C72,2)</f>
        <v>#REF!</v>
      </c>
      <c r="D72" s="27" t="e">
        <f>ROUND(#REF!*'Базовые цены за единицу'!D72,2)</f>
        <v>#REF!</v>
      </c>
      <c r="E72" s="27" t="e">
        <f>ROUND(#REF!*'Базовые цены за единицу'!E72,2)</f>
        <v>#REF!</v>
      </c>
      <c r="F72" s="27" t="e">
        <f>ROUND(#REF!*'Базовые цены за единицу'!F72,2)</f>
        <v>#REF!</v>
      </c>
      <c r="G72" s="27" t="e">
        <f>ROUND(#REF!*'Базовые цены за единицу'!G72,2)</f>
        <v>#REF!</v>
      </c>
      <c r="H72" s="27" t="e">
        <f>ROUND(#REF!*'Базовые цены за единицу'!H72,2)</f>
        <v>#REF!</v>
      </c>
      <c r="I72" s="35" t="e">
        <f>ОКРУГЛВСЕ(#REF!*'Базовые цены за единицу'!I72,8)</f>
        <v>#VALUE!</v>
      </c>
      <c r="J72" s="28" t="e">
        <f>ОКРУГЛВСЕ(#REF!*'Базовые цены за единицу'!J72,8)</f>
        <v>#VALUE!</v>
      </c>
      <c r="K72" s="35" t="e">
        <f>ОКРУГЛВСЕ(#REF!*'Базовые цены за единицу'!K72,8)</f>
        <v>#VALUE!</v>
      </c>
      <c r="L72" s="27" t="e">
        <f>ROUND(#REF!*'Базовые цены за единицу'!L72,2)</f>
        <v>#REF!</v>
      </c>
      <c r="M72" s="27" t="e">
        <f>ROUND(#REF!*'Базовые цены за единицу'!M72,2)</f>
        <v>#REF!</v>
      </c>
      <c r="N72" s="27" t="e">
        <f>ROUND((C72+E72)*#REF!/100,2)</f>
        <v>#REF!</v>
      </c>
      <c r="O72" s="27" t="e">
        <f>ROUND((C72+E72)*#REF!/100,2)</f>
        <v>#REF!</v>
      </c>
      <c r="P72" s="27" t="e">
        <f>ROUND(#REF!*'Базовые цены за единицу'!P72,2)</f>
        <v>#REF!</v>
      </c>
      <c r="Q72" s="27" t="e">
        <f>ROUND(#REF!*'Базовые цены за единицу'!Q72,2)</f>
        <v>#REF!</v>
      </c>
      <c r="R72" s="27" t="e">
        <f>ROUND(#REF!*'Базовые цены за единицу'!R72,2)</f>
        <v>#REF!</v>
      </c>
      <c r="S72" s="27" t="e">
        <f>ROUND(#REF!*'Базовые цены за единицу'!S72,2)</f>
        <v>#REF!</v>
      </c>
      <c r="T72" s="27" t="e">
        <f>ROUND(#REF!*'Базовые цены за единицу'!T72,2)</f>
        <v>#REF!</v>
      </c>
      <c r="U72" s="27" t="e">
        <f>ROUND(#REF!*'Базовые цены за единицу'!U72,2)</f>
        <v>#REF!</v>
      </c>
      <c r="V72" s="27" t="e">
        <f>ROUND(#REF!*'Базовые цены за единицу'!V72,2)</f>
        <v>#REF!</v>
      </c>
      <c r="X72" s="29" t="e">
        <f>ROUND(#REF!*'Базовые цены за единицу'!X72,2)</f>
        <v>#REF!</v>
      </c>
      <c r="Y72" s="29">
        <f>IF(Определители!I72="9",ROUND((C72+E72)*(Начисления!M72/100)*(#REF!/100),2),0)</f>
        <v>0</v>
      </c>
      <c r="Z72" s="29">
        <f>IF(Определители!I72="9",ROUND((C72+E72)*(100-Начисления!M72/100)*(#REF!/100),2),0)</f>
        <v>0</v>
      </c>
      <c r="AA72" s="29">
        <f>IF(Определители!I72="9",ROUND((C72+E72)*(Начисления!M72/100)*(#REF!/100),2),0)</f>
        <v>0</v>
      </c>
      <c r="AB72" s="29">
        <f>IF(Определители!I72="9",ROUND((C72+E72)*(100-Начисления!M72/100)*(#REF!/100),2),0)</f>
        <v>0</v>
      </c>
      <c r="AC72" s="29">
        <f>IF(Определители!I72="9",ROUND(B72*Начисления!M72/100,2),0)</f>
        <v>0</v>
      </c>
      <c r="AD72" s="29">
        <f>IF(Определители!I72="9",ROUND(B72*(100-Начисления!M72)/100,2),0)</f>
        <v>0</v>
      </c>
      <c r="AE72" s="29" t="e">
        <f>ROUND(#REF!*'Базовые цены за единицу'!AE72,2)</f>
        <v>#REF!</v>
      </c>
    </row>
    <row r="73" spans="1:31" ht="10.5">
      <c r="A73" s="27" t="e">
        <f>#REF!</f>
        <v>#REF!</v>
      </c>
      <c r="B73" s="27" t="e">
        <f t="shared" si="2"/>
        <v>#REF!</v>
      </c>
      <c r="C73" s="27" t="e">
        <f>ROUND(#REF!*'Базовые цены за единицу'!C73,2)</f>
        <v>#REF!</v>
      </c>
      <c r="D73" s="27" t="e">
        <f>ROUND(#REF!*'Базовые цены за единицу'!D73,2)</f>
        <v>#REF!</v>
      </c>
      <c r="E73" s="27" t="e">
        <f>ROUND(#REF!*'Базовые цены за единицу'!E73,2)</f>
        <v>#REF!</v>
      </c>
      <c r="F73" s="27" t="e">
        <f>ROUND(#REF!*'Базовые цены за единицу'!F73,2)</f>
        <v>#REF!</v>
      </c>
      <c r="G73" s="27" t="e">
        <f>ROUND(#REF!*'Базовые цены за единицу'!G73,2)</f>
        <v>#REF!</v>
      </c>
      <c r="H73" s="27" t="e">
        <f>ROUND(#REF!*'Базовые цены за единицу'!H73,2)</f>
        <v>#REF!</v>
      </c>
      <c r="I73" s="35" t="e">
        <f>ОКРУГЛВСЕ(#REF!*'Базовые цены за единицу'!I73,8)</f>
        <v>#VALUE!</v>
      </c>
      <c r="J73" s="28" t="e">
        <f>ОКРУГЛВСЕ(#REF!*'Базовые цены за единицу'!J73,8)</f>
        <v>#VALUE!</v>
      </c>
      <c r="K73" s="35" t="e">
        <f>ОКРУГЛВСЕ(#REF!*'Базовые цены за единицу'!K73,8)</f>
        <v>#VALUE!</v>
      </c>
      <c r="L73" s="27" t="e">
        <f>ROUND(#REF!*'Базовые цены за единицу'!L73,2)</f>
        <v>#REF!</v>
      </c>
      <c r="M73" s="27" t="e">
        <f>ROUND(#REF!*'Базовые цены за единицу'!M73,2)</f>
        <v>#REF!</v>
      </c>
      <c r="N73" s="27" t="e">
        <f>ROUND((C73+E73)*#REF!/100,2)</f>
        <v>#REF!</v>
      </c>
      <c r="O73" s="27" t="e">
        <f>ROUND((C73+E73)*#REF!/100,2)</f>
        <v>#REF!</v>
      </c>
      <c r="P73" s="27" t="e">
        <f>ROUND(#REF!*'Базовые цены за единицу'!P73,2)</f>
        <v>#REF!</v>
      </c>
      <c r="Q73" s="27" t="e">
        <f>ROUND(#REF!*'Базовые цены за единицу'!Q73,2)</f>
        <v>#REF!</v>
      </c>
      <c r="R73" s="27" t="e">
        <f>ROUND(#REF!*'Базовые цены за единицу'!R73,2)</f>
        <v>#REF!</v>
      </c>
      <c r="S73" s="27" t="e">
        <f>ROUND(#REF!*'Базовые цены за единицу'!S73,2)</f>
        <v>#REF!</v>
      </c>
      <c r="T73" s="27" t="e">
        <f>ROUND(#REF!*'Базовые цены за единицу'!T73,2)</f>
        <v>#REF!</v>
      </c>
      <c r="U73" s="27" t="e">
        <f>ROUND(#REF!*'Базовые цены за единицу'!U73,2)</f>
        <v>#REF!</v>
      </c>
      <c r="V73" s="27" t="e">
        <f>ROUND(#REF!*'Базовые цены за единицу'!V73,2)</f>
        <v>#REF!</v>
      </c>
      <c r="X73" s="29" t="e">
        <f>ROUND(#REF!*'Базовые цены за единицу'!X73,2)</f>
        <v>#REF!</v>
      </c>
      <c r="Y73" s="29">
        <f>IF(Определители!I73="9",ROUND((C73+E73)*(Начисления!M73/100)*(#REF!/100),2),0)</f>
        <v>0</v>
      </c>
      <c r="Z73" s="29">
        <f>IF(Определители!I73="9",ROUND((C73+E73)*(100-Начисления!M73/100)*(#REF!/100),2),0)</f>
        <v>0</v>
      </c>
      <c r="AA73" s="29">
        <f>IF(Определители!I73="9",ROUND((C73+E73)*(Начисления!M73/100)*(#REF!/100),2),0)</f>
        <v>0</v>
      </c>
      <c r="AB73" s="29">
        <f>IF(Определители!I73="9",ROUND((C73+E73)*(100-Начисления!M73/100)*(#REF!/100),2),0)</f>
        <v>0</v>
      </c>
      <c r="AC73" s="29">
        <f>IF(Определители!I73="9",ROUND(B73*Начисления!M73/100,2),0)</f>
        <v>0</v>
      </c>
      <c r="AD73" s="29">
        <f>IF(Определители!I73="9",ROUND(B73*(100-Начисления!M73)/100,2),0)</f>
        <v>0</v>
      </c>
      <c r="AE73" s="29" t="e">
        <f>ROUND(#REF!*'Базовые цены за единицу'!AE73,2)</f>
        <v>#REF!</v>
      </c>
    </row>
  </sheetData>
  <mergeCells count="8">
    <mergeCell ref="B7:J8"/>
    <mergeCell ref="B40:J41"/>
    <mergeCell ref="B47:J48"/>
    <mergeCell ref="B63:J64"/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X73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8" customWidth="1"/>
    <col min="2" max="16384" width="9.140625" style="29" customWidth="1"/>
  </cols>
  <sheetData>
    <row r="1" spans="1:50" s="30" customFormat="1" ht="10.5">
      <c r="A1" s="31"/>
      <c r="B1" s="32" t="s">
        <v>290</v>
      </c>
      <c r="C1" s="32" t="s">
        <v>291</v>
      </c>
      <c r="D1" s="32" t="s">
        <v>292</v>
      </c>
      <c r="E1" s="32" t="s">
        <v>293</v>
      </c>
      <c r="F1" s="32" t="s">
        <v>294</v>
      </c>
      <c r="G1" s="32" t="s">
        <v>295</v>
      </c>
      <c r="H1" s="32" t="s">
        <v>296</v>
      </c>
      <c r="I1" s="32" t="s">
        <v>297</v>
      </c>
      <c r="J1" s="32" t="s">
        <v>298</v>
      </c>
      <c r="K1" s="32" t="s">
        <v>299</v>
      </c>
      <c r="L1" s="32" t="s">
        <v>300</v>
      </c>
      <c r="M1" s="32" t="s">
        <v>301</v>
      </c>
      <c r="N1" s="32" t="s">
        <v>302</v>
      </c>
      <c r="O1" s="32" t="s">
        <v>303</v>
      </c>
      <c r="P1" s="32" t="s">
        <v>304</v>
      </c>
      <c r="Q1" s="32" t="s">
        <v>305</v>
      </c>
      <c r="R1" s="32" t="s">
        <v>306</v>
      </c>
      <c r="S1" s="32" t="s">
        <v>307</v>
      </c>
      <c r="T1" s="32" t="s">
        <v>308</v>
      </c>
      <c r="U1" s="32" t="s">
        <v>309</v>
      </c>
      <c r="V1" s="32" t="s">
        <v>310</v>
      </c>
      <c r="W1" s="32" t="s">
        <v>311</v>
      </c>
      <c r="X1" s="32" t="s">
        <v>312</v>
      </c>
      <c r="Y1" s="32" t="s">
        <v>313</v>
      </c>
      <c r="Z1" s="32" t="s">
        <v>314</v>
      </c>
      <c r="AA1" s="32" t="s">
        <v>315</v>
      </c>
      <c r="AB1" s="32" t="s">
        <v>316</v>
      </c>
      <c r="AC1" s="32" t="s">
        <v>317</v>
      </c>
      <c r="AD1" s="32" t="s">
        <v>318</v>
      </c>
      <c r="AE1" s="32" t="s">
        <v>319</v>
      </c>
      <c r="AF1" s="32" t="s">
        <v>320</v>
      </c>
      <c r="AG1" s="32" t="s">
        <v>321</v>
      </c>
      <c r="AH1" s="32" t="s">
        <v>322</v>
      </c>
      <c r="AI1" s="32" t="s">
        <v>323</v>
      </c>
      <c r="AJ1" s="32" t="s">
        <v>324</v>
      </c>
      <c r="AK1" s="32" t="s">
        <v>325</v>
      </c>
      <c r="AL1" s="32" t="s">
        <v>326</v>
      </c>
      <c r="AM1" s="32" t="s">
        <v>327</v>
      </c>
      <c r="AN1" s="32" t="s">
        <v>328</v>
      </c>
      <c r="AO1" s="32" t="s">
        <v>329</v>
      </c>
      <c r="AP1" s="32" t="s">
        <v>330</v>
      </c>
      <c r="AQ1" s="32" t="s">
        <v>331</v>
      </c>
      <c r="AR1" s="32" t="s">
        <v>332</v>
      </c>
      <c r="AS1" s="32" t="s">
        <v>333</v>
      </c>
      <c r="AT1" s="32" t="s">
        <v>334</v>
      </c>
      <c r="AU1" s="32" t="s">
        <v>335</v>
      </c>
      <c r="AV1" s="32" t="s">
        <v>336</v>
      </c>
      <c r="AW1" s="32" t="s">
        <v>337</v>
      </c>
      <c r="AX1" s="32" t="s">
        <v>338</v>
      </c>
    </row>
    <row r="2" spans="1:10" ht="10.5">
      <c r="A2" s="75"/>
      <c r="B2" s="76"/>
      <c r="C2" s="76"/>
      <c r="D2" s="76"/>
      <c r="E2" s="76"/>
      <c r="F2" s="76"/>
      <c r="G2" s="76"/>
      <c r="H2" s="76"/>
      <c r="I2" s="76"/>
      <c r="J2" s="76"/>
    </row>
    <row r="3" spans="1:10" ht="10.5">
      <c r="A3" s="34"/>
      <c r="B3" s="77" t="s">
        <v>288</v>
      </c>
      <c r="C3" s="77"/>
      <c r="D3" s="77"/>
      <c r="E3" s="77"/>
      <c r="F3" s="77"/>
      <c r="G3" s="77"/>
      <c r="H3" s="77"/>
      <c r="I3" s="77"/>
      <c r="J3" s="77"/>
    </row>
    <row r="4" spans="1:10" ht="10.5">
      <c r="A4" s="34"/>
      <c r="B4" s="77" t="s">
        <v>289</v>
      </c>
      <c r="C4" s="77"/>
      <c r="D4" s="77"/>
      <c r="E4" s="77"/>
      <c r="F4" s="77"/>
      <c r="G4" s="77"/>
      <c r="H4" s="77"/>
      <c r="I4" s="77"/>
      <c r="J4" s="77"/>
    </row>
    <row r="5" spans="1:10" ht="10.5">
      <c r="A5" s="75"/>
      <c r="B5" s="76"/>
      <c r="C5" s="76"/>
      <c r="D5" s="76"/>
      <c r="E5" s="76"/>
      <c r="F5" s="76"/>
      <c r="G5" s="76"/>
      <c r="H5" s="76"/>
      <c r="I5" s="76"/>
      <c r="J5" s="76"/>
    </row>
    <row r="6" ht="10.5">
      <c r="A6" s="33"/>
    </row>
    <row r="7" spans="1:10" ht="10.5">
      <c r="A7" s="33"/>
      <c r="B7" s="63" t="s">
        <v>31</v>
      </c>
      <c r="C7" s="63"/>
      <c r="D7" s="63"/>
      <c r="E7" s="63"/>
      <c r="F7" s="63"/>
      <c r="G7" s="63"/>
      <c r="H7" s="63"/>
      <c r="I7" s="63"/>
      <c r="J7" s="63"/>
    </row>
    <row r="8" spans="1:10" ht="10.5">
      <c r="A8" s="33"/>
      <c r="B8" s="63"/>
      <c r="C8" s="63"/>
      <c r="D8" s="63"/>
      <c r="E8" s="63"/>
      <c r="F8" s="63"/>
      <c r="G8" s="63"/>
      <c r="H8" s="63"/>
      <c r="I8" s="63"/>
      <c r="J8" s="63"/>
    </row>
    <row r="9" spans="1:50" ht="10.5">
      <c r="A9" s="33" t="e">
        <f>#REF!</f>
        <v>#REF!</v>
      </c>
      <c r="B9" s="28">
        <v>1</v>
      </c>
      <c r="C9" s="28">
        <v>1</v>
      </c>
      <c r="D9" s="28">
        <v>1.15</v>
      </c>
      <c r="E9" s="28">
        <v>1.15</v>
      </c>
      <c r="F9" s="28">
        <v>1.15</v>
      </c>
      <c r="G9" s="28">
        <v>1</v>
      </c>
      <c r="H9" s="28">
        <v>1</v>
      </c>
      <c r="I9" s="28">
        <v>1</v>
      </c>
      <c r="J9" s="28">
        <v>1</v>
      </c>
      <c r="K9" s="28">
        <v>0</v>
      </c>
      <c r="L9" s="28">
        <v>0</v>
      </c>
      <c r="M9" s="28">
        <v>100</v>
      </c>
      <c r="N9" s="28">
        <v>0</v>
      </c>
      <c r="O9" s="28">
        <v>0</v>
      </c>
      <c r="P9" s="28">
        <v>1</v>
      </c>
      <c r="Q9" s="28">
        <v>1</v>
      </c>
      <c r="R9" s="28">
        <v>0</v>
      </c>
      <c r="S9" s="28">
        <v>0</v>
      </c>
      <c r="T9" s="28">
        <v>1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1.7</v>
      </c>
      <c r="AH9" s="28">
        <v>1.6</v>
      </c>
      <c r="AI9" s="28">
        <v>1.29</v>
      </c>
      <c r="AJ9" s="28">
        <v>0.092</v>
      </c>
      <c r="AK9" s="28">
        <v>0.18</v>
      </c>
      <c r="AL9" s="28">
        <v>1</v>
      </c>
      <c r="AM9" s="28">
        <v>1</v>
      </c>
      <c r="AN9" s="28">
        <v>0.2</v>
      </c>
      <c r="AO9" s="28">
        <v>1.5</v>
      </c>
      <c r="AP9" s="28">
        <v>1</v>
      </c>
      <c r="AQ9" s="28">
        <v>1</v>
      </c>
      <c r="AR9" s="28">
        <v>1</v>
      </c>
      <c r="AS9" s="28">
        <v>1</v>
      </c>
      <c r="AT9" s="28">
        <v>1</v>
      </c>
      <c r="AU9" s="28">
        <v>100</v>
      </c>
      <c r="AV9" s="28">
        <v>1</v>
      </c>
      <c r="AW9" s="28">
        <v>1</v>
      </c>
      <c r="AX9" s="28">
        <v>1</v>
      </c>
    </row>
    <row r="10" spans="1:50" ht="10.5">
      <c r="A10" s="33" t="e">
        <f>#REF!</f>
        <v>#REF!</v>
      </c>
      <c r="B10" s="28">
        <v>1</v>
      </c>
      <c r="C10" s="28">
        <v>1</v>
      </c>
      <c r="D10" s="28">
        <v>1.15</v>
      </c>
      <c r="E10" s="28">
        <v>1.15</v>
      </c>
      <c r="F10" s="28">
        <v>1.15</v>
      </c>
      <c r="G10" s="28">
        <v>1</v>
      </c>
      <c r="H10" s="28">
        <v>1</v>
      </c>
      <c r="I10" s="28">
        <v>1</v>
      </c>
      <c r="J10" s="28">
        <v>1</v>
      </c>
      <c r="K10" s="28">
        <v>0</v>
      </c>
      <c r="L10" s="28">
        <v>0</v>
      </c>
      <c r="M10" s="28">
        <v>100</v>
      </c>
      <c r="N10" s="28">
        <v>0</v>
      </c>
      <c r="O10" s="28">
        <v>0</v>
      </c>
      <c r="P10" s="28">
        <v>1</v>
      </c>
      <c r="Q10" s="28">
        <v>1</v>
      </c>
      <c r="R10" s="28">
        <v>0</v>
      </c>
      <c r="S10" s="28">
        <v>0</v>
      </c>
      <c r="T10" s="28">
        <v>1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1.7</v>
      </c>
      <c r="AH10" s="28">
        <v>1.6</v>
      </c>
      <c r="AI10" s="28">
        <v>1.29</v>
      </c>
      <c r="AJ10" s="28">
        <v>0.092</v>
      </c>
      <c r="AK10" s="28">
        <v>0.18</v>
      </c>
      <c r="AL10" s="28">
        <v>1</v>
      </c>
      <c r="AM10" s="28">
        <v>1</v>
      </c>
      <c r="AN10" s="28">
        <v>0.2</v>
      </c>
      <c r="AO10" s="28">
        <v>1.5</v>
      </c>
      <c r="AP10" s="28">
        <v>1</v>
      </c>
      <c r="AQ10" s="28">
        <v>1</v>
      </c>
      <c r="AR10" s="28">
        <v>1</v>
      </c>
      <c r="AS10" s="28">
        <v>1</v>
      </c>
      <c r="AT10" s="28">
        <v>1</v>
      </c>
      <c r="AU10" s="28">
        <v>100</v>
      </c>
      <c r="AV10" s="28">
        <v>1</v>
      </c>
      <c r="AW10" s="28">
        <v>1</v>
      </c>
      <c r="AX10" s="28">
        <v>1</v>
      </c>
    </row>
    <row r="11" spans="1:50" ht="10.5">
      <c r="A11" s="33" t="e">
        <f>#REF!</f>
        <v>#REF!</v>
      </c>
      <c r="B11" s="28">
        <v>1</v>
      </c>
      <c r="C11" s="28">
        <v>1</v>
      </c>
      <c r="D11" s="28">
        <v>1.15</v>
      </c>
      <c r="E11" s="28">
        <v>1.15</v>
      </c>
      <c r="F11" s="28">
        <v>1.15</v>
      </c>
      <c r="G11" s="28">
        <v>1</v>
      </c>
      <c r="H11" s="28">
        <v>1</v>
      </c>
      <c r="I11" s="28">
        <v>1</v>
      </c>
      <c r="J11" s="28">
        <v>1</v>
      </c>
      <c r="K11" s="28">
        <v>0</v>
      </c>
      <c r="L11" s="28">
        <v>0</v>
      </c>
      <c r="M11" s="28">
        <v>100</v>
      </c>
      <c r="N11" s="28">
        <v>0</v>
      </c>
      <c r="O11" s="28">
        <v>0</v>
      </c>
      <c r="P11" s="28">
        <v>1</v>
      </c>
      <c r="Q11" s="28">
        <v>1</v>
      </c>
      <c r="R11" s="28">
        <v>0</v>
      </c>
      <c r="S11" s="28">
        <v>0</v>
      </c>
      <c r="T11" s="28">
        <v>1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1.7</v>
      </c>
      <c r="AH11" s="28">
        <v>1.6</v>
      </c>
      <c r="AI11" s="28">
        <v>1.29</v>
      </c>
      <c r="AJ11" s="28">
        <v>0.092</v>
      </c>
      <c r="AK11" s="28">
        <v>0.18</v>
      </c>
      <c r="AL11" s="28">
        <v>1</v>
      </c>
      <c r="AM11" s="28">
        <v>1</v>
      </c>
      <c r="AN11" s="28">
        <v>0.2</v>
      </c>
      <c r="AO11" s="28">
        <v>1.5</v>
      </c>
      <c r="AP11" s="28">
        <v>1</v>
      </c>
      <c r="AQ11" s="28">
        <v>1</v>
      </c>
      <c r="AR11" s="28">
        <v>1</v>
      </c>
      <c r="AS11" s="28">
        <v>1</v>
      </c>
      <c r="AT11" s="28">
        <v>1</v>
      </c>
      <c r="AU11" s="28">
        <v>100</v>
      </c>
      <c r="AV11" s="28">
        <v>1</v>
      </c>
      <c r="AW11" s="28">
        <v>1</v>
      </c>
      <c r="AX11" s="28">
        <v>1</v>
      </c>
    </row>
    <row r="12" spans="1:50" ht="10.5">
      <c r="A12" s="33" t="e">
        <f>#REF!</f>
        <v>#REF!</v>
      </c>
      <c r="B12" s="28">
        <v>1</v>
      </c>
      <c r="C12" s="28">
        <v>1</v>
      </c>
      <c r="D12" s="28">
        <v>1.15</v>
      </c>
      <c r="E12" s="28">
        <v>1.15</v>
      </c>
      <c r="F12" s="28">
        <v>1.15</v>
      </c>
      <c r="G12" s="28">
        <v>1</v>
      </c>
      <c r="H12" s="28">
        <v>1</v>
      </c>
      <c r="I12" s="28">
        <v>1</v>
      </c>
      <c r="J12" s="28">
        <v>1</v>
      </c>
      <c r="K12" s="28">
        <v>0</v>
      </c>
      <c r="L12" s="28">
        <v>0</v>
      </c>
      <c r="M12" s="28">
        <v>100</v>
      </c>
      <c r="N12" s="28">
        <v>0</v>
      </c>
      <c r="O12" s="28">
        <v>0</v>
      </c>
      <c r="P12" s="28">
        <v>1</v>
      </c>
      <c r="Q12" s="28">
        <v>1</v>
      </c>
      <c r="R12" s="28">
        <v>2</v>
      </c>
      <c r="S12" s="28">
        <v>0</v>
      </c>
      <c r="T12" s="28">
        <v>1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1.7</v>
      </c>
      <c r="AH12" s="28">
        <v>1.6</v>
      </c>
      <c r="AI12" s="28">
        <v>1.29</v>
      </c>
      <c r="AJ12" s="28">
        <v>0.092</v>
      </c>
      <c r="AK12" s="28">
        <v>0.18</v>
      </c>
      <c r="AL12" s="28">
        <v>1</v>
      </c>
      <c r="AM12" s="28">
        <v>1</v>
      </c>
      <c r="AN12" s="28">
        <v>0.2</v>
      </c>
      <c r="AO12" s="28">
        <v>1.5</v>
      </c>
      <c r="AP12" s="28">
        <v>1</v>
      </c>
      <c r="AQ12" s="28">
        <v>1</v>
      </c>
      <c r="AR12" s="28">
        <v>1</v>
      </c>
      <c r="AS12" s="28">
        <v>1</v>
      </c>
      <c r="AT12" s="28">
        <v>1</v>
      </c>
      <c r="AU12" s="28">
        <v>100</v>
      </c>
      <c r="AV12" s="28">
        <v>1</v>
      </c>
      <c r="AW12" s="28">
        <v>1</v>
      </c>
      <c r="AX12" s="28">
        <v>1</v>
      </c>
    </row>
    <row r="13" spans="1:50" ht="10.5">
      <c r="A13" s="33" t="e">
        <f>#REF!</f>
        <v>#REF!</v>
      </c>
      <c r="B13" s="28">
        <v>1</v>
      </c>
      <c r="C13" s="28">
        <v>1</v>
      </c>
      <c r="D13" s="28">
        <v>1.15</v>
      </c>
      <c r="E13" s="28">
        <v>1.15</v>
      </c>
      <c r="F13" s="28">
        <v>1.15</v>
      </c>
      <c r="G13" s="28">
        <v>1</v>
      </c>
      <c r="H13" s="28">
        <v>1</v>
      </c>
      <c r="I13" s="28">
        <v>1</v>
      </c>
      <c r="J13" s="28">
        <v>1</v>
      </c>
      <c r="K13" s="28">
        <v>0</v>
      </c>
      <c r="L13" s="28">
        <v>0</v>
      </c>
      <c r="M13" s="28">
        <v>100</v>
      </c>
      <c r="N13" s="28">
        <v>0</v>
      </c>
      <c r="O13" s="28">
        <v>0</v>
      </c>
      <c r="P13" s="28">
        <v>1</v>
      </c>
      <c r="Q13" s="28">
        <v>1</v>
      </c>
      <c r="R13" s="28">
        <v>2</v>
      </c>
      <c r="S13" s="28">
        <v>0</v>
      </c>
      <c r="T13" s="28">
        <v>1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1.7</v>
      </c>
      <c r="AH13" s="28">
        <v>1.6</v>
      </c>
      <c r="AI13" s="28">
        <v>1.29</v>
      </c>
      <c r="AJ13" s="28">
        <v>0.092</v>
      </c>
      <c r="AK13" s="28">
        <v>0.18</v>
      </c>
      <c r="AL13" s="28">
        <v>1</v>
      </c>
      <c r="AM13" s="28">
        <v>1</v>
      </c>
      <c r="AN13" s="28">
        <v>0.2</v>
      </c>
      <c r="AO13" s="28">
        <v>1.5</v>
      </c>
      <c r="AP13" s="28">
        <v>1</v>
      </c>
      <c r="AQ13" s="28">
        <v>1</v>
      </c>
      <c r="AR13" s="28">
        <v>1</v>
      </c>
      <c r="AS13" s="28">
        <v>1</v>
      </c>
      <c r="AT13" s="28">
        <v>1</v>
      </c>
      <c r="AU13" s="28">
        <v>100</v>
      </c>
      <c r="AV13" s="28">
        <v>1</v>
      </c>
      <c r="AW13" s="28">
        <v>1</v>
      </c>
      <c r="AX13" s="28">
        <v>1</v>
      </c>
    </row>
    <row r="14" spans="1:50" ht="10.5">
      <c r="A14" s="33" t="e">
        <f>#REF!</f>
        <v>#REF!</v>
      </c>
      <c r="B14" s="28">
        <v>1</v>
      </c>
      <c r="C14" s="28">
        <v>1</v>
      </c>
      <c r="D14" s="28">
        <v>1.15</v>
      </c>
      <c r="E14" s="28">
        <v>1.15</v>
      </c>
      <c r="F14" s="28">
        <v>1.15</v>
      </c>
      <c r="G14" s="28">
        <v>1</v>
      </c>
      <c r="H14" s="28">
        <v>1</v>
      </c>
      <c r="I14" s="28">
        <v>1</v>
      </c>
      <c r="J14" s="28">
        <v>1</v>
      </c>
      <c r="K14" s="28">
        <v>0</v>
      </c>
      <c r="L14" s="28">
        <v>0</v>
      </c>
      <c r="M14" s="28">
        <v>100</v>
      </c>
      <c r="N14" s="28">
        <v>0</v>
      </c>
      <c r="O14" s="28">
        <v>0</v>
      </c>
      <c r="P14" s="28">
        <v>1</v>
      </c>
      <c r="Q14" s="28">
        <v>1</v>
      </c>
      <c r="R14" s="28">
        <v>2</v>
      </c>
      <c r="S14" s="28">
        <v>0</v>
      </c>
      <c r="T14" s="28">
        <v>1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1.7</v>
      </c>
      <c r="AH14" s="28">
        <v>1.6</v>
      </c>
      <c r="AI14" s="28">
        <v>1.29</v>
      </c>
      <c r="AJ14" s="28">
        <v>0.092</v>
      </c>
      <c r="AK14" s="28">
        <v>0.18</v>
      </c>
      <c r="AL14" s="28">
        <v>1</v>
      </c>
      <c r="AM14" s="28">
        <v>1</v>
      </c>
      <c r="AN14" s="28">
        <v>0.2</v>
      </c>
      <c r="AO14" s="28">
        <v>1.5</v>
      </c>
      <c r="AP14" s="28">
        <v>1</v>
      </c>
      <c r="AQ14" s="28">
        <v>1</v>
      </c>
      <c r="AR14" s="28">
        <v>1</v>
      </c>
      <c r="AS14" s="28">
        <v>1</v>
      </c>
      <c r="AT14" s="28">
        <v>1</v>
      </c>
      <c r="AU14" s="28">
        <v>100</v>
      </c>
      <c r="AV14" s="28">
        <v>1</v>
      </c>
      <c r="AW14" s="28">
        <v>1</v>
      </c>
      <c r="AX14" s="28">
        <v>1</v>
      </c>
    </row>
    <row r="15" spans="1:50" ht="10.5">
      <c r="A15" s="33" t="e">
        <f>#REF!</f>
        <v>#REF!</v>
      </c>
      <c r="B15" s="28">
        <v>1</v>
      </c>
      <c r="C15" s="28">
        <v>1</v>
      </c>
      <c r="D15" s="28">
        <v>1.15</v>
      </c>
      <c r="E15" s="28">
        <v>1.15</v>
      </c>
      <c r="F15" s="28">
        <v>1.15</v>
      </c>
      <c r="G15" s="28">
        <v>1</v>
      </c>
      <c r="H15" s="28">
        <v>1</v>
      </c>
      <c r="I15" s="28">
        <v>1</v>
      </c>
      <c r="J15" s="28">
        <v>1</v>
      </c>
      <c r="K15" s="28">
        <v>0</v>
      </c>
      <c r="L15" s="28">
        <v>0</v>
      </c>
      <c r="M15" s="28">
        <v>100</v>
      </c>
      <c r="N15" s="28">
        <v>0</v>
      </c>
      <c r="O15" s="28">
        <v>0</v>
      </c>
      <c r="P15" s="28">
        <v>1</v>
      </c>
      <c r="Q15" s="28">
        <v>1</v>
      </c>
      <c r="R15" s="28">
        <v>2</v>
      </c>
      <c r="S15" s="28">
        <v>0</v>
      </c>
      <c r="T15" s="28">
        <v>1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1.7</v>
      </c>
      <c r="AH15" s="28">
        <v>1.6</v>
      </c>
      <c r="AI15" s="28">
        <v>1.29</v>
      </c>
      <c r="AJ15" s="28">
        <v>0.092</v>
      </c>
      <c r="AK15" s="28">
        <v>0.18</v>
      </c>
      <c r="AL15" s="28">
        <v>1</v>
      </c>
      <c r="AM15" s="28">
        <v>1</v>
      </c>
      <c r="AN15" s="28">
        <v>0.2</v>
      </c>
      <c r="AO15" s="28">
        <v>1.5</v>
      </c>
      <c r="AP15" s="28">
        <v>1</v>
      </c>
      <c r="AQ15" s="28">
        <v>1</v>
      </c>
      <c r="AR15" s="28">
        <v>1</v>
      </c>
      <c r="AS15" s="28">
        <v>1</v>
      </c>
      <c r="AT15" s="28">
        <v>1</v>
      </c>
      <c r="AU15" s="28">
        <v>100</v>
      </c>
      <c r="AV15" s="28">
        <v>1</v>
      </c>
      <c r="AW15" s="28">
        <v>1</v>
      </c>
      <c r="AX15" s="28">
        <v>1</v>
      </c>
    </row>
    <row r="16" spans="1:50" ht="10.5">
      <c r="A16" s="33" t="e">
        <f>#REF!</f>
        <v>#REF!</v>
      </c>
      <c r="B16" s="28">
        <v>1</v>
      </c>
      <c r="C16" s="28">
        <v>1</v>
      </c>
      <c r="D16" s="28">
        <v>1.15</v>
      </c>
      <c r="E16" s="28">
        <v>1.15</v>
      </c>
      <c r="F16" s="28">
        <v>1.15</v>
      </c>
      <c r="G16" s="28">
        <v>1</v>
      </c>
      <c r="H16" s="28">
        <v>1</v>
      </c>
      <c r="I16" s="28">
        <v>1</v>
      </c>
      <c r="J16" s="28">
        <v>1</v>
      </c>
      <c r="K16" s="28">
        <v>0</v>
      </c>
      <c r="L16" s="28">
        <v>0</v>
      </c>
      <c r="M16" s="28">
        <v>100</v>
      </c>
      <c r="N16" s="28">
        <v>0</v>
      </c>
      <c r="O16" s="28">
        <v>0</v>
      </c>
      <c r="P16" s="28">
        <v>1</v>
      </c>
      <c r="Q16" s="28">
        <v>1</v>
      </c>
      <c r="R16" s="28">
        <v>0</v>
      </c>
      <c r="S16" s="28">
        <v>0</v>
      </c>
      <c r="T16" s="28">
        <v>1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1.7</v>
      </c>
      <c r="AH16" s="28">
        <v>1.6</v>
      </c>
      <c r="AI16" s="28">
        <v>1.29</v>
      </c>
      <c r="AJ16" s="28">
        <v>0.092</v>
      </c>
      <c r="AK16" s="28">
        <v>0.18</v>
      </c>
      <c r="AL16" s="28">
        <v>1</v>
      </c>
      <c r="AM16" s="28">
        <v>1</v>
      </c>
      <c r="AN16" s="28">
        <v>0.2</v>
      </c>
      <c r="AO16" s="28">
        <v>1.5</v>
      </c>
      <c r="AP16" s="28">
        <v>1</v>
      </c>
      <c r="AQ16" s="28">
        <v>1</v>
      </c>
      <c r="AR16" s="28">
        <v>1</v>
      </c>
      <c r="AS16" s="28">
        <v>1</v>
      </c>
      <c r="AT16" s="28">
        <v>1</v>
      </c>
      <c r="AU16" s="28">
        <v>100</v>
      </c>
      <c r="AV16" s="28">
        <v>1</v>
      </c>
      <c r="AW16" s="28">
        <v>1</v>
      </c>
      <c r="AX16" s="28">
        <v>1</v>
      </c>
    </row>
    <row r="17" spans="1:50" ht="10.5">
      <c r="A17" s="33" t="e">
        <f>#REF!</f>
        <v>#REF!</v>
      </c>
      <c r="B17" s="28">
        <v>1</v>
      </c>
      <c r="C17" s="28">
        <v>1</v>
      </c>
      <c r="D17" s="28">
        <v>1.15</v>
      </c>
      <c r="E17" s="28">
        <v>1.15</v>
      </c>
      <c r="F17" s="28">
        <v>1.15</v>
      </c>
      <c r="G17" s="28">
        <v>1</v>
      </c>
      <c r="H17" s="28">
        <v>1</v>
      </c>
      <c r="I17" s="28">
        <v>1</v>
      </c>
      <c r="J17" s="28">
        <v>1</v>
      </c>
      <c r="K17" s="28">
        <v>0</v>
      </c>
      <c r="L17" s="28">
        <v>0</v>
      </c>
      <c r="M17" s="28">
        <v>100</v>
      </c>
      <c r="N17" s="28">
        <v>0</v>
      </c>
      <c r="O17" s="28">
        <v>0</v>
      </c>
      <c r="P17" s="28">
        <v>1</v>
      </c>
      <c r="Q17" s="28">
        <v>1</v>
      </c>
      <c r="R17" s="28">
        <v>2</v>
      </c>
      <c r="S17" s="28">
        <v>0</v>
      </c>
      <c r="T17" s="28">
        <v>1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1.7</v>
      </c>
      <c r="AH17" s="28">
        <v>1.6</v>
      </c>
      <c r="AI17" s="28">
        <v>1.29</v>
      </c>
      <c r="AJ17" s="28">
        <v>0.092</v>
      </c>
      <c r="AK17" s="28">
        <v>0.18</v>
      </c>
      <c r="AL17" s="28">
        <v>1</v>
      </c>
      <c r="AM17" s="28">
        <v>1</v>
      </c>
      <c r="AN17" s="28">
        <v>0.2</v>
      </c>
      <c r="AO17" s="28">
        <v>1.5</v>
      </c>
      <c r="AP17" s="28">
        <v>1</v>
      </c>
      <c r="AQ17" s="28">
        <v>1</v>
      </c>
      <c r="AR17" s="28">
        <v>1</v>
      </c>
      <c r="AS17" s="28">
        <v>1</v>
      </c>
      <c r="AT17" s="28">
        <v>1</v>
      </c>
      <c r="AU17" s="28">
        <v>100</v>
      </c>
      <c r="AV17" s="28">
        <v>1</v>
      </c>
      <c r="AW17" s="28">
        <v>1</v>
      </c>
      <c r="AX17" s="28">
        <v>1</v>
      </c>
    </row>
    <row r="18" spans="1:50" ht="10.5">
      <c r="A18" s="33" t="e">
        <f>#REF!</f>
        <v>#REF!</v>
      </c>
      <c r="B18" s="28">
        <v>1</v>
      </c>
      <c r="C18" s="28">
        <v>1</v>
      </c>
      <c r="D18" s="28">
        <v>1.15</v>
      </c>
      <c r="E18" s="28">
        <v>1.15</v>
      </c>
      <c r="F18" s="28">
        <v>1.15</v>
      </c>
      <c r="G18" s="28">
        <v>1</v>
      </c>
      <c r="H18" s="28">
        <v>1</v>
      </c>
      <c r="I18" s="28">
        <v>1</v>
      </c>
      <c r="J18" s="28">
        <v>1</v>
      </c>
      <c r="K18" s="28">
        <v>0</v>
      </c>
      <c r="L18" s="28">
        <v>0</v>
      </c>
      <c r="M18" s="28">
        <v>100</v>
      </c>
      <c r="N18" s="28">
        <v>0</v>
      </c>
      <c r="O18" s="28">
        <v>0</v>
      </c>
      <c r="P18" s="28">
        <v>1</v>
      </c>
      <c r="Q18" s="28">
        <v>1</v>
      </c>
      <c r="R18" s="28">
        <v>0</v>
      </c>
      <c r="S18" s="28">
        <v>0</v>
      </c>
      <c r="T18" s="28">
        <v>1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1.7</v>
      </c>
      <c r="AH18" s="28">
        <v>1.6</v>
      </c>
      <c r="AI18" s="28">
        <v>1.29</v>
      </c>
      <c r="AJ18" s="28">
        <v>0.092</v>
      </c>
      <c r="AK18" s="28">
        <v>0.18</v>
      </c>
      <c r="AL18" s="28">
        <v>1</v>
      </c>
      <c r="AM18" s="28">
        <v>1</v>
      </c>
      <c r="AN18" s="28">
        <v>0.2</v>
      </c>
      <c r="AO18" s="28">
        <v>1.5</v>
      </c>
      <c r="AP18" s="28">
        <v>1</v>
      </c>
      <c r="AQ18" s="28">
        <v>1</v>
      </c>
      <c r="AR18" s="28">
        <v>1</v>
      </c>
      <c r="AS18" s="28">
        <v>1</v>
      </c>
      <c r="AT18" s="28">
        <v>1</v>
      </c>
      <c r="AU18" s="28">
        <v>100</v>
      </c>
      <c r="AV18" s="28">
        <v>1</v>
      </c>
      <c r="AW18" s="28">
        <v>1</v>
      </c>
      <c r="AX18" s="28">
        <v>1</v>
      </c>
    </row>
    <row r="19" spans="1:50" ht="10.5">
      <c r="A19" s="33" t="e">
        <f>#REF!</f>
        <v>#REF!</v>
      </c>
      <c r="B19" s="28">
        <v>1</v>
      </c>
      <c r="C19" s="28">
        <v>1</v>
      </c>
      <c r="D19" s="28">
        <v>1.15</v>
      </c>
      <c r="E19" s="28">
        <v>1.15</v>
      </c>
      <c r="F19" s="28">
        <v>1.15</v>
      </c>
      <c r="G19" s="28">
        <v>1</v>
      </c>
      <c r="H19" s="28">
        <v>1</v>
      </c>
      <c r="I19" s="28">
        <v>1</v>
      </c>
      <c r="J19" s="28">
        <v>1</v>
      </c>
      <c r="K19" s="28">
        <v>0</v>
      </c>
      <c r="L19" s="28">
        <v>0</v>
      </c>
      <c r="M19" s="28">
        <v>100</v>
      </c>
      <c r="N19" s="28">
        <v>0</v>
      </c>
      <c r="O19" s="28">
        <v>0</v>
      </c>
      <c r="P19" s="28">
        <v>1</v>
      </c>
      <c r="Q19" s="28">
        <v>1</v>
      </c>
      <c r="R19" s="28">
        <v>2</v>
      </c>
      <c r="S19" s="28">
        <v>0</v>
      </c>
      <c r="T19" s="28">
        <v>1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1.7</v>
      </c>
      <c r="AH19" s="28">
        <v>1.6</v>
      </c>
      <c r="AI19" s="28">
        <v>1.29</v>
      </c>
      <c r="AJ19" s="28">
        <v>0.092</v>
      </c>
      <c r="AK19" s="28">
        <v>0.18</v>
      </c>
      <c r="AL19" s="28">
        <v>1</v>
      </c>
      <c r="AM19" s="28">
        <v>1</v>
      </c>
      <c r="AN19" s="28">
        <v>0.2</v>
      </c>
      <c r="AO19" s="28">
        <v>1.5</v>
      </c>
      <c r="AP19" s="28">
        <v>1</v>
      </c>
      <c r="AQ19" s="28">
        <v>1</v>
      </c>
      <c r="AR19" s="28">
        <v>1</v>
      </c>
      <c r="AS19" s="28">
        <v>1</v>
      </c>
      <c r="AT19" s="28">
        <v>1</v>
      </c>
      <c r="AU19" s="28">
        <v>100</v>
      </c>
      <c r="AV19" s="28">
        <v>1</v>
      </c>
      <c r="AW19" s="28">
        <v>1</v>
      </c>
      <c r="AX19" s="28">
        <v>1</v>
      </c>
    </row>
    <row r="20" spans="1:50" ht="10.5">
      <c r="A20" s="33" t="e">
        <f>#REF!</f>
        <v>#REF!</v>
      </c>
      <c r="B20" s="28">
        <v>1</v>
      </c>
      <c r="C20" s="28">
        <v>1</v>
      </c>
      <c r="D20" s="28">
        <v>1.15</v>
      </c>
      <c r="E20" s="28">
        <v>1.15</v>
      </c>
      <c r="F20" s="28">
        <v>1.15</v>
      </c>
      <c r="G20" s="28">
        <v>1</v>
      </c>
      <c r="H20" s="28">
        <v>1</v>
      </c>
      <c r="I20" s="28">
        <v>1</v>
      </c>
      <c r="J20" s="28">
        <v>1</v>
      </c>
      <c r="K20" s="28">
        <v>0</v>
      </c>
      <c r="L20" s="28">
        <v>0</v>
      </c>
      <c r="M20" s="28">
        <v>100</v>
      </c>
      <c r="N20" s="28">
        <v>0</v>
      </c>
      <c r="O20" s="28">
        <v>0</v>
      </c>
      <c r="P20" s="28">
        <v>1</v>
      </c>
      <c r="Q20" s="28">
        <v>1</v>
      </c>
      <c r="R20" s="28">
        <v>0</v>
      </c>
      <c r="S20" s="28">
        <v>0</v>
      </c>
      <c r="T20" s="28">
        <v>1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1.7</v>
      </c>
      <c r="AH20" s="28">
        <v>1.6</v>
      </c>
      <c r="AI20" s="28">
        <v>1.29</v>
      </c>
      <c r="AJ20" s="28">
        <v>0.092</v>
      </c>
      <c r="AK20" s="28">
        <v>0.18</v>
      </c>
      <c r="AL20" s="28">
        <v>1</v>
      </c>
      <c r="AM20" s="28">
        <v>1</v>
      </c>
      <c r="AN20" s="28">
        <v>0.2</v>
      </c>
      <c r="AO20" s="28">
        <v>1.5</v>
      </c>
      <c r="AP20" s="28">
        <v>1</v>
      </c>
      <c r="AQ20" s="28">
        <v>1</v>
      </c>
      <c r="AR20" s="28">
        <v>1</v>
      </c>
      <c r="AS20" s="28">
        <v>1</v>
      </c>
      <c r="AT20" s="28">
        <v>1</v>
      </c>
      <c r="AU20" s="28">
        <v>100</v>
      </c>
      <c r="AV20" s="28">
        <v>1</v>
      </c>
      <c r="AW20" s="28">
        <v>1</v>
      </c>
      <c r="AX20" s="28">
        <v>1</v>
      </c>
    </row>
    <row r="21" spans="1:50" ht="10.5">
      <c r="A21" s="33" t="e">
        <f>#REF!</f>
        <v>#REF!</v>
      </c>
      <c r="B21" s="28">
        <v>1</v>
      </c>
      <c r="C21" s="28">
        <v>1</v>
      </c>
      <c r="D21" s="28">
        <v>1.15</v>
      </c>
      <c r="E21" s="28">
        <v>1.15</v>
      </c>
      <c r="F21" s="28">
        <v>1.15</v>
      </c>
      <c r="G21" s="28">
        <v>1</v>
      </c>
      <c r="H21" s="28">
        <v>1</v>
      </c>
      <c r="I21" s="28">
        <v>1</v>
      </c>
      <c r="J21" s="28">
        <v>1</v>
      </c>
      <c r="K21" s="28">
        <v>0</v>
      </c>
      <c r="L21" s="28">
        <v>0</v>
      </c>
      <c r="M21" s="28">
        <v>100</v>
      </c>
      <c r="N21" s="28">
        <v>0</v>
      </c>
      <c r="O21" s="28">
        <v>0</v>
      </c>
      <c r="P21" s="28">
        <v>1</v>
      </c>
      <c r="Q21" s="28">
        <v>1</v>
      </c>
      <c r="R21" s="28">
        <v>2</v>
      </c>
      <c r="S21" s="28">
        <v>0</v>
      </c>
      <c r="T21" s="28">
        <v>1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1.7</v>
      </c>
      <c r="AH21" s="28">
        <v>1.6</v>
      </c>
      <c r="AI21" s="28">
        <v>1.29</v>
      </c>
      <c r="AJ21" s="28">
        <v>0.092</v>
      </c>
      <c r="AK21" s="28">
        <v>0.18</v>
      </c>
      <c r="AL21" s="28">
        <v>1</v>
      </c>
      <c r="AM21" s="28">
        <v>1</v>
      </c>
      <c r="AN21" s="28">
        <v>0.2</v>
      </c>
      <c r="AO21" s="28">
        <v>1.5</v>
      </c>
      <c r="AP21" s="28">
        <v>1</v>
      </c>
      <c r="AQ21" s="28">
        <v>1</v>
      </c>
      <c r="AR21" s="28">
        <v>1</v>
      </c>
      <c r="AS21" s="28">
        <v>1</v>
      </c>
      <c r="AT21" s="28">
        <v>1</v>
      </c>
      <c r="AU21" s="28">
        <v>100</v>
      </c>
      <c r="AV21" s="28">
        <v>1</v>
      </c>
      <c r="AW21" s="28">
        <v>1</v>
      </c>
      <c r="AX21" s="28">
        <v>1</v>
      </c>
    </row>
    <row r="22" spans="1:50" ht="10.5">
      <c r="A22" s="33" t="e">
        <f>#REF!</f>
        <v>#REF!</v>
      </c>
      <c r="B22" s="28">
        <v>1</v>
      </c>
      <c r="C22" s="28">
        <v>1</v>
      </c>
      <c r="D22" s="28">
        <v>1.15</v>
      </c>
      <c r="E22" s="28">
        <v>1.15</v>
      </c>
      <c r="F22" s="28">
        <v>1.15</v>
      </c>
      <c r="G22" s="28">
        <v>1</v>
      </c>
      <c r="H22" s="28">
        <v>1</v>
      </c>
      <c r="I22" s="28">
        <v>1</v>
      </c>
      <c r="J22" s="28">
        <v>1</v>
      </c>
      <c r="K22" s="28">
        <v>0</v>
      </c>
      <c r="L22" s="28">
        <v>0</v>
      </c>
      <c r="M22" s="28">
        <v>100</v>
      </c>
      <c r="N22" s="28">
        <v>0</v>
      </c>
      <c r="O22" s="28">
        <v>0</v>
      </c>
      <c r="P22" s="28">
        <v>1</v>
      </c>
      <c r="Q22" s="28">
        <v>1</v>
      </c>
      <c r="R22" s="28">
        <v>2</v>
      </c>
      <c r="S22" s="28">
        <v>0</v>
      </c>
      <c r="T22" s="28">
        <v>1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1.7</v>
      </c>
      <c r="AH22" s="28">
        <v>1.6</v>
      </c>
      <c r="AI22" s="28">
        <v>1.29</v>
      </c>
      <c r="AJ22" s="28">
        <v>0.092</v>
      </c>
      <c r="AK22" s="28">
        <v>0.18</v>
      </c>
      <c r="AL22" s="28">
        <v>1</v>
      </c>
      <c r="AM22" s="28">
        <v>1</v>
      </c>
      <c r="AN22" s="28">
        <v>0.2</v>
      </c>
      <c r="AO22" s="28">
        <v>1.5</v>
      </c>
      <c r="AP22" s="28">
        <v>1</v>
      </c>
      <c r="AQ22" s="28">
        <v>1</v>
      </c>
      <c r="AR22" s="28">
        <v>1</v>
      </c>
      <c r="AS22" s="28">
        <v>1</v>
      </c>
      <c r="AT22" s="28">
        <v>1</v>
      </c>
      <c r="AU22" s="28">
        <v>100</v>
      </c>
      <c r="AV22" s="28">
        <v>1</v>
      </c>
      <c r="AW22" s="28">
        <v>1</v>
      </c>
      <c r="AX22" s="28">
        <v>1</v>
      </c>
    </row>
    <row r="23" spans="1:50" ht="10.5">
      <c r="A23" s="33" t="e">
        <f>#REF!</f>
        <v>#REF!</v>
      </c>
      <c r="B23" s="28">
        <v>1</v>
      </c>
      <c r="C23" s="28">
        <v>1</v>
      </c>
      <c r="D23" s="28">
        <v>1.15</v>
      </c>
      <c r="E23" s="28">
        <v>1.15</v>
      </c>
      <c r="F23" s="28">
        <v>1.15</v>
      </c>
      <c r="G23" s="28">
        <v>1</v>
      </c>
      <c r="H23" s="28">
        <v>1</v>
      </c>
      <c r="I23" s="28">
        <v>1</v>
      </c>
      <c r="J23" s="28">
        <v>1</v>
      </c>
      <c r="K23" s="28">
        <v>0</v>
      </c>
      <c r="L23" s="28">
        <v>0</v>
      </c>
      <c r="M23" s="28">
        <v>100</v>
      </c>
      <c r="N23" s="28">
        <v>0</v>
      </c>
      <c r="O23" s="28">
        <v>0</v>
      </c>
      <c r="P23" s="28">
        <v>1</v>
      </c>
      <c r="Q23" s="28">
        <v>1</v>
      </c>
      <c r="R23" s="28">
        <v>0</v>
      </c>
      <c r="S23" s="28">
        <v>0</v>
      </c>
      <c r="T23" s="28">
        <v>1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1.7</v>
      </c>
      <c r="AH23" s="28">
        <v>1.6</v>
      </c>
      <c r="AI23" s="28">
        <v>1.29</v>
      </c>
      <c r="AJ23" s="28">
        <v>0.092</v>
      </c>
      <c r="AK23" s="28">
        <v>0.18</v>
      </c>
      <c r="AL23" s="28">
        <v>1</v>
      </c>
      <c r="AM23" s="28">
        <v>1</v>
      </c>
      <c r="AN23" s="28">
        <v>0.2</v>
      </c>
      <c r="AO23" s="28">
        <v>1.5</v>
      </c>
      <c r="AP23" s="28">
        <v>1</v>
      </c>
      <c r="AQ23" s="28">
        <v>1</v>
      </c>
      <c r="AR23" s="28">
        <v>1</v>
      </c>
      <c r="AS23" s="28">
        <v>1</v>
      </c>
      <c r="AT23" s="28">
        <v>1</v>
      </c>
      <c r="AU23" s="28">
        <v>100</v>
      </c>
      <c r="AV23" s="28">
        <v>1</v>
      </c>
      <c r="AW23" s="28">
        <v>1</v>
      </c>
      <c r="AX23" s="28">
        <v>1</v>
      </c>
    </row>
    <row r="24" spans="1:50" ht="10.5">
      <c r="A24" s="33" t="e">
        <f>#REF!</f>
        <v>#REF!</v>
      </c>
      <c r="B24" s="28">
        <v>1</v>
      </c>
      <c r="C24" s="28">
        <v>1</v>
      </c>
      <c r="D24" s="28">
        <v>1.15</v>
      </c>
      <c r="E24" s="28">
        <v>1.15</v>
      </c>
      <c r="F24" s="28">
        <v>1.15</v>
      </c>
      <c r="G24" s="28">
        <v>1</v>
      </c>
      <c r="H24" s="28">
        <v>1</v>
      </c>
      <c r="I24" s="28">
        <v>1</v>
      </c>
      <c r="J24" s="28">
        <v>1</v>
      </c>
      <c r="K24" s="28">
        <v>0</v>
      </c>
      <c r="L24" s="28">
        <v>0</v>
      </c>
      <c r="M24" s="28">
        <v>100</v>
      </c>
      <c r="N24" s="28">
        <v>0</v>
      </c>
      <c r="O24" s="28">
        <v>0</v>
      </c>
      <c r="P24" s="28">
        <v>1</v>
      </c>
      <c r="Q24" s="28">
        <v>1</v>
      </c>
      <c r="R24" s="28">
        <v>2</v>
      </c>
      <c r="S24" s="28">
        <v>0</v>
      </c>
      <c r="T24" s="28">
        <v>1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1.7</v>
      </c>
      <c r="AH24" s="28">
        <v>1.6</v>
      </c>
      <c r="AI24" s="28">
        <v>1.29</v>
      </c>
      <c r="AJ24" s="28">
        <v>0.092</v>
      </c>
      <c r="AK24" s="28">
        <v>0.18</v>
      </c>
      <c r="AL24" s="28">
        <v>1</v>
      </c>
      <c r="AM24" s="28">
        <v>1</v>
      </c>
      <c r="AN24" s="28">
        <v>0.2</v>
      </c>
      <c r="AO24" s="28">
        <v>1.5</v>
      </c>
      <c r="AP24" s="28">
        <v>1</v>
      </c>
      <c r="AQ24" s="28">
        <v>1</v>
      </c>
      <c r="AR24" s="28">
        <v>1</v>
      </c>
      <c r="AS24" s="28">
        <v>1</v>
      </c>
      <c r="AT24" s="28">
        <v>1</v>
      </c>
      <c r="AU24" s="28">
        <v>100</v>
      </c>
      <c r="AV24" s="28">
        <v>1</v>
      </c>
      <c r="AW24" s="28">
        <v>1</v>
      </c>
      <c r="AX24" s="28">
        <v>1</v>
      </c>
    </row>
    <row r="25" spans="1:50" ht="10.5">
      <c r="A25" s="33" t="e">
        <f>#REF!</f>
        <v>#REF!</v>
      </c>
      <c r="B25" s="28">
        <v>1</v>
      </c>
      <c r="C25" s="28">
        <v>1</v>
      </c>
      <c r="D25" s="28">
        <v>1.15</v>
      </c>
      <c r="E25" s="28">
        <v>1.15</v>
      </c>
      <c r="F25" s="28">
        <v>1.15</v>
      </c>
      <c r="G25" s="28">
        <v>1</v>
      </c>
      <c r="H25" s="28">
        <v>1</v>
      </c>
      <c r="I25" s="28">
        <v>1</v>
      </c>
      <c r="J25" s="28">
        <v>1</v>
      </c>
      <c r="K25" s="28">
        <v>0</v>
      </c>
      <c r="L25" s="28">
        <v>0</v>
      </c>
      <c r="M25" s="28">
        <v>100</v>
      </c>
      <c r="N25" s="28">
        <v>0</v>
      </c>
      <c r="O25" s="28">
        <v>0</v>
      </c>
      <c r="P25" s="28">
        <v>1</v>
      </c>
      <c r="Q25" s="28">
        <v>1</v>
      </c>
      <c r="R25" s="28">
        <v>2</v>
      </c>
      <c r="S25" s="28">
        <v>0</v>
      </c>
      <c r="T25" s="28">
        <v>1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1.7</v>
      </c>
      <c r="AH25" s="28">
        <v>1.6</v>
      </c>
      <c r="AI25" s="28">
        <v>1.29</v>
      </c>
      <c r="AJ25" s="28">
        <v>0.092</v>
      </c>
      <c r="AK25" s="28">
        <v>0.18</v>
      </c>
      <c r="AL25" s="28">
        <v>1</v>
      </c>
      <c r="AM25" s="28">
        <v>1</v>
      </c>
      <c r="AN25" s="28">
        <v>0.2</v>
      </c>
      <c r="AO25" s="28">
        <v>1.5</v>
      </c>
      <c r="AP25" s="28">
        <v>1</v>
      </c>
      <c r="AQ25" s="28">
        <v>1</v>
      </c>
      <c r="AR25" s="28">
        <v>1</v>
      </c>
      <c r="AS25" s="28">
        <v>1</v>
      </c>
      <c r="AT25" s="28">
        <v>1</v>
      </c>
      <c r="AU25" s="28">
        <v>100</v>
      </c>
      <c r="AV25" s="28">
        <v>1</v>
      </c>
      <c r="AW25" s="28">
        <v>1</v>
      </c>
      <c r="AX25" s="28">
        <v>1</v>
      </c>
    </row>
    <row r="26" spans="1:50" ht="10.5">
      <c r="A26" s="33" t="e">
        <f>#REF!</f>
        <v>#REF!</v>
      </c>
      <c r="B26" s="28">
        <v>1</v>
      </c>
      <c r="C26" s="28">
        <v>1</v>
      </c>
      <c r="D26" s="28">
        <v>1.15</v>
      </c>
      <c r="E26" s="28">
        <v>1.15</v>
      </c>
      <c r="F26" s="28">
        <v>1.15</v>
      </c>
      <c r="G26" s="28">
        <v>1</v>
      </c>
      <c r="H26" s="28">
        <v>1</v>
      </c>
      <c r="I26" s="28">
        <v>1</v>
      </c>
      <c r="J26" s="28">
        <v>1</v>
      </c>
      <c r="K26" s="28">
        <v>0</v>
      </c>
      <c r="L26" s="28">
        <v>0</v>
      </c>
      <c r="M26" s="28">
        <v>100</v>
      </c>
      <c r="N26" s="28">
        <v>0</v>
      </c>
      <c r="O26" s="28">
        <v>0</v>
      </c>
      <c r="P26" s="28">
        <v>1</v>
      </c>
      <c r="Q26" s="28">
        <v>1</v>
      </c>
      <c r="R26" s="28">
        <v>0</v>
      </c>
      <c r="S26" s="28">
        <v>0</v>
      </c>
      <c r="T26" s="28">
        <v>1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1.7</v>
      </c>
      <c r="AH26" s="28">
        <v>1.6</v>
      </c>
      <c r="AI26" s="28">
        <v>1.29</v>
      </c>
      <c r="AJ26" s="28">
        <v>0.092</v>
      </c>
      <c r="AK26" s="28">
        <v>0.18</v>
      </c>
      <c r="AL26" s="28">
        <v>1</v>
      </c>
      <c r="AM26" s="28">
        <v>1</v>
      </c>
      <c r="AN26" s="28">
        <v>0.2</v>
      </c>
      <c r="AO26" s="28">
        <v>1.5</v>
      </c>
      <c r="AP26" s="28">
        <v>1</v>
      </c>
      <c r="AQ26" s="28">
        <v>1</v>
      </c>
      <c r="AR26" s="28">
        <v>1</v>
      </c>
      <c r="AS26" s="28">
        <v>1</v>
      </c>
      <c r="AT26" s="28">
        <v>1</v>
      </c>
      <c r="AU26" s="28">
        <v>100</v>
      </c>
      <c r="AV26" s="28">
        <v>1</v>
      </c>
      <c r="AW26" s="28">
        <v>1</v>
      </c>
      <c r="AX26" s="28">
        <v>1</v>
      </c>
    </row>
    <row r="27" spans="1:50" ht="10.5">
      <c r="A27" s="33" t="e">
        <f>#REF!</f>
        <v>#REF!</v>
      </c>
      <c r="B27" s="28">
        <v>1</v>
      </c>
      <c r="C27" s="28">
        <v>1</v>
      </c>
      <c r="D27" s="28">
        <v>1.15</v>
      </c>
      <c r="E27" s="28">
        <v>1.15</v>
      </c>
      <c r="F27" s="28">
        <v>1.15</v>
      </c>
      <c r="G27" s="28">
        <v>1</v>
      </c>
      <c r="H27" s="28">
        <v>1</v>
      </c>
      <c r="I27" s="28">
        <v>1</v>
      </c>
      <c r="J27" s="28">
        <v>1</v>
      </c>
      <c r="K27" s="28">
        <v>0</v>
      </c>
      <c r="L27" s="28">
        <v>0</v>
      </c>
      <c r="M27" s="28">
        <v>100</v>
      </c>
      <c r="N27" s="28">
        <v>0</v>
      </c>
      <c r="O27" s="28">
        <v>0</v>
      </c>
      <c r="P27" s="28">
        <v>1</v>
      </c>
      <c r="Q27" s="28">
        <v>1</v>
      </c>
      <c r="R27" s="28">
        <v>2</v>
      </c>
      <c r="S27" s="28">
        <v>0</v>
      </c>
      <c r="T27" s="28">
        <v>1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1.7</v>
      </c>
      <c r="AH27" s="28">
        <v>1.6</v>
      </c>
      <c r="AI27" s="28">
        <v>1.29</v>
      </c>
      <c r="AJ27" s="28">
        <v>0.092</v>
      </c>
      <c r="AK27" s="28">
        <v>0.18</v>
      </c>
      <c r="AL27" s="28">
        <v>1</v>
      </c>
      <c r="AM27" s="28">
        <v>1</v>
      </c>
      <c r="AN27" s="28">
        <v>0.2</v>
      </c>
      <c r="AO27" s="28">
        <v>1.5</v>
      </c>
      <c r="AP27" s="28">
        <v>1</v>
      </c>
      <c r="AQ27" s="28">
        <v>1</v>
      </c>
      <c r="AR27" s="28">
        <v>1</v>
      </c>
      <c r="AS27" s="28">
        <v>1</v>
      </c>
      <c r="AT27" s="28">
        <v>1</v>
      </c>
      <c r="AU27" s="28">
        <v>100</v>
      </c>
      <c r="AV27" s="28">
        <v>1</v>
      </c>
      <c r="AW27" s="28">
        <v>1</v>
      </c>
      <c r="AX27" s="28">
        <v>1</v>
      </c>
    </row>
    <row r="28" spans="1:50" ht="10.5">
      <c r="A28" s="33" t="e">
        <f>#REF!</f>
        <v>#REF!</v>
      </c>
      <c r="B28" s="28">
        <v>1</v>
      </c>
      <c r="C28" s="28">
        <v>1</v>
      </c>
      <c r="D28" s="28">
        <v>1.15</v>
      </c>
      <c r="E28" s="28">
        <v>1.15</v>
      </c>
      <c r="F28" s="28">
        <v>1.15</v>
      </c>
      <c r="G28" s="28">
        <v>1</v>
      </c>
      <c r="H28" s="28">
        <v>1</v>
      </c>
      <c r="I28" s="28">
        <v>1</v>
      </c>
      <c r="J28" s="28">
        <v>1</v>
      </c>
      <c r="K28" s="28">
        <v>0</v>
      </c>
      <c r="L28" s="28">
        <v>0</v>
      </c>
      <c r="M28" s="28">
        <v>100</v>
      </c>
      <c r="N28" s="28">
        <v>0</v>
      </c>
      <c r="O28" s="28">
        <v>0</v>
      </c>
      <c r="P28" s="28">
        <v>1</v>
      </c>
      <c r="Q28" s="28">
        <v>1</v>
      </c>
      <c r="R28" s="28">
        <v>2</v>
      </c>
      <c r="S28" s="28">
        <v>0</v>
      </c>
      <c r="T28" s="28">
        <v>1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1.7</v>
      </c>
      <c r="AH28" s="28">
        <v>1.6</v>
      </c>
      <c r="AI28" s="28">
        <v>1.29</v>
      </c>
      <c r="AJ28" s="28">
        <v>0.092</v>
      </c>
      <c r="AK28" s="28">
        <v>0.18</v>
      </c>
      <c r="AL28" s="28">
        <v>1</v>
      </c>
      <c r="AM28" s="28">
        <v>1</v>
      </c>
      <c r="AN28" s="28">
        <v>0.2</v>
      </c>
      <c r="AO28" s="28">
        <v>1.5</v>
      </c>
      <c r="AP28" s="28">
        <v>1</v>
      </c>
      <c r="AQ28" s="28">
        <v>1</v>
      </c>
      <c r="AR28" s="28">
        <v>1</v>
      </c>
      <c r="AS28" s="28">
        <v>1</v>
      </c>
      <c r="AT28" s="28">
        <v>1</v>
      </c>
      <c r="AU28" s="28">
        <v>100</v>
      </c>
      <c r="AV28" s="28">
        <v>1</v>
      </c>
      <c r="AW28" s="28">
        <v>1</v>
      </c>
      <c r="AX28" s="28">
        <v>1</v>
      </c>
    </row>
    <row r="29" spans="1:50" ht="10.5">
      <c r="A29" s="33" t="e">
        <f>#REF!</f>
        <v>#REF!</v>
      </c>
      <c r="B29" s="28">
        <v>1</v>
      </c>
      <c r="C29" s="28">
        <v>1</v>
      </c>
      <c r="D29" s="28">
        <v>1.15</v>
      </c>
      <c r="E29" s="28">
        <v>1.15</v>
      </c>
      <c r="F29" s="28">
        <v>1.15</v>
      </c>
      <c r="G29" s="28">
        <v>1</v>
      </c>
      <c r="H29" s="28">
        <v>1</v>
      </c>
      <c r="I29" s="28">
        <v>1</v>
      </c>
      <c r="J29" s="28">
        <v>1</v>
      </c>
      <c r="K29" s="28">
        <v>0</v>
      </c>
      <c r="L29" s="28">
        <v>0</v>
      </c>
      <c r="M29" s="28">
        <v>100</v>
      </c>
      <c r="N29" s="28">
        <v>0</v>
      </c>
      <c r="O29" s="28">
        <v>0</v>
      </c>
      <c r="P29" s="28">
        <v>1</v>
      </c>
      <c r="Q29" s="28">
        <v>1</v>
      </c>
      <c r="R29" s="28">
        <v>0</v>
      </c>
      <c r="S29" s="28">
        <v>0</v>
      </c>
      <c r="T29" s="28">
        <v>1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1.7</v>
      </c>
      <c r="AH29" s="28">
        <v>1.6</v>
      </c>
      <c r="AI29" s="28">
        <v>1.29</v>
      </c>
      <c r="AJ29" s="28">
        <v>0.092</v>
      </c>
      <c r="AK29" s="28">
        <v>0.18</v>
      </c>
      <c r="AL29" s="28">
        <v>1</v>
      </c>
      <c r="AM29" s="28">
        <v>1</v>
      </c>
      <c r="AN29" s="28">
        <v>0.2</v>
      </c>
      <c r="AO29" s="28">
        <v>1.5</v>
      </c>
      <c r="AP29" s="28">
        <v>1</v>
      </c>
      <c r="AQ29" s="28">
        <v>1</v>
      </c>
      <c r="AR29" s="28">
        <v>1</v>
      </c>
      <c r="AS29" s="28">
        <v>1</v>
      </c>
      <c r="AT29" s="28">
        <v>1</v>
      </c>
      <c r="AU29" s="28">
        <v>100</v>
      </c>
      <c r="AV29" s="28">
        <v>1</v>
      </c>
      <c r="AW29" s="28">
        <v>1</v>
      </c>
      <c r="AX29" s="28">
        <v>1</v>
      </c>
    </row>
    <row r="30" spans="1:50" ht="10.5">
      <c r="A30" s="33" t="e">
        <f>#REF!</f>
        <v>#REF!</v>
      </c>
      <c r="B30" s="28">
        <v>1</v>
      </c>
      <c r="C30" s="28">
        <v>1</v>
      </c>
      <c r="D30" s="28">
        <v>1.15</v>
      </c>
      <c r="E30" s="28">
        <v>1.15</v>
      </c>
      <c r="F30" s="28">
        <v>1.15</v>
      </c>
      <c r="G30" s="28">
        <v>1</v>
      </c>
      <c r="H30" s="28">
        <v>1</v>
      </c>
      <c r="I30" s="28">
        <v>1</v>
      </c>
      <c r="J30" s="28">
        <v>1</v>
      </c>
      <c r="K30" s="28">
        <v>0</v>
      </c>
      <c r="L30" s="28">
        <v>0</v>
      </c>
      <c r="M30" s="28">
        <v>100</v>
      </c>
      <c r="N30" s="28">
        <v>0</v>
      </c>
      <c r="O30" s="28">
        <v>0</v>
      </c>
      <c r="P30" s="28">
        <v>1</v>
      </c>
      <c r="Q30" s="28">
        <v>1</v>
      </c>
      <c r="R30" s="28">
        <v>0</v>
      </c>
      <c r="S30" s="28">
        <v>0</v>
      </c>
      <c r="T30" s="28">
        <v>1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1.7</v>
      </c>
      <c r="AH30" s="28">
        <v>1.6</v>
      </c>
      <c r="AI30" s="28">
        <v>1.29</v>
      </c>
      <c r="AJ30" s="28">
        <v>0.092</v>
      </c>
      <c r="AK30" s="28">
        <v>0.18</v>
      </c>
      <c r="AL30" s="28">
        <v>1</v>
      </c>
      <c r="AM30" s="28">
        <v>1</v>
      </c>
      <c r="AN30" s="28">
        <v>0.2</v>
      </c>
      <c r="AO30" s="28">
        <v>1.5</v>
      </c>
      <c r="AP30" s="28">
        <v>1</v>
      </c>
      <c r="AQ30" s="28">
        <v>1</v>
      </c>
      <c r="AR30" s="28">
        <v>1</v>
      </c>
      <c r="AS30" s="28">
        <v>1</v>
      </c>
      <c r="AT30" s="28">
        <v>1</v>
      </c>
      <c r="AU30" s="28">
        <v>100</v>
      </c>
      <c r="AV30" s="28">
        <v>1</v>
      </c>
      <c r="AW30" s="28">
        <v>1</v>
      </c>
      <c r="AX30" s="28">
        <v>1</v>
      </c>
    </row>
    <row r="31" spans="1:50" ht="10.5">
      <c r="A31" s="33" t="e">
        <f>#REF!</f>
        <v>#REF!</v>
      </c>
      <c r="B31" s="28">
        <v>1</v>
      </c>
      <c r="C31" s="28">
        <v>1</v>
      </c>
      <c r="D31" s="28">
        <v>1.15</v>
      </c>
      <c r="E31" s="28">
        <v>1.15</v>
      </c>
      <c r="F31" s="28">
        <v>1.15</v>
      </c>
      <c r="G31" s="28">
        <v>1</v>
      </c>
      <c r="H31" s="28">
        <v>1</v>
      </c>
      <c r="I31" s="28">
        <v>1</v>
      </c>
      <c r="J31" s="28">
        <v>1</v>
      </c>
      <c r="K31" s="28">
        <v>0</v>
      </c>
      <c r="L31" s="28">
        <v>0</v>
      </c>
      <c r="M31" s="28">
        <v>100</v>
      </c>
      <c r="N31" s="28">
        <v>0</v>
      </c>
      <c r="O31" s="28">
        <v>0</v>
      </c>
      <c r="P31" s="28">
        <v>1</v>
      </c>
      <c r="Q31" s="28">
        <v>1</v>
      </c>
      <c r="R31" s="28">
        <v>2</v>
      </c>
      <c r="S31" s="28">
        <v>0</v>
      </c>
      <c r="T31" s="28">
        <v>1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1.7</v>
      </c>
      <c r="AH31" s="28">
        <v>1.6</v>
      </c>
      <c r="AI31" s="28">
        <v>1.29</v>
      </c>
      <c r="AJ31" s="28">
        <v>0.092</v>
      </c>
      <c r="AK31" s="28">
        <v>0.18</v>
      </c>
      <c r="AL31" s="28">
        <v>1</v>
      </c>
      <c r="AM31" s="28">
        <v>1</v>
      </c>
      <c r="AN31" s="28">
        <v>0.2</v>
      </c>
      <c r="AO31" s="28">
        <v>1.5</v>
      </c>
      <c r="AP31" s="28">
        <v>1</v>
      </c>
      <c r="AQ31" s="28">
        <v>1</v>
      </c>
      <c r="AR31" s="28">
        <v>1</v>
      </c>
      <c r="AS31" s="28">
        <v>1</v>
      </c>
      <c r="AT31" s="28">
        <v>1</v>
      </c>
      <c r="AU31" s="28">
        <v>100</v>
      </c>
      <c r="AV31" s="28">
        <v>1</v>
      </c>
      <c r="AW31" s="28">
        <v>1</v>
      </c>
      <c r="AX31" s="28">
        <v>1</v>
      </c>
    </row>
    <row r="32" spans="1:50" ht="10.5">
      <c r="A32" s="33" t="e">
        <f>#REF!</f>
        <v>#REF!</v>
      </c>
      <c r="B32" s="28">
        <v>1</v>
      </c>
      <c r="C32" s="28">
        <v>1</v>
      </c>
      <c r="D32" s="28">
        <v>1.15</v>
      </c>
      <c r="E32" s="28">
        <v>1.15</v>
      </c>
      <c r="F32" s="28">
        <v>1.15</v>
      </c>
      <c r="G32" s="28">
        <v>1</v>
      </c>
      <c r="H32" s="28">
        <v>1</v>
      </c>
      <c r="I32" s="28">
        <v>1</v>
      </c>
      <c r="J32" s="28">
        <v>1</v>
      </c>
      <c r="K32" s="28">
        <v>0</v>
      </c>
      <c r="L32" s="28">
        <v>0</v>
      </c>
      <c r="M32" s="28">
        <v>100</v>
      </c>
      <c r="N32" s="28">
        <v>0</v>
      </c>
      <c r="O32" s="28">
        <v>0</v>
      </c>
      <c r="P32" s="28">
        <v>1</v>
      </c>
      <c r="Q32" s="28">
        <v>1</v>
      </c>
      <c r="R32" s="28">
        <v>0</v>
      </c>
      <c r="S32" s="28">
        <v>0</v>
      </c>
      <c r="T32" s="28">
        <v>1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1.7</v>
      </c>
      <c r="AH32" s="28">
        <v>1.6</v>
      </c>
      <c r="AI32" s="28">
        <v>1.29</v>
      </c>
      <c r="AJ32" s="28">
        <v>0.092</v>
      </c>
      <c r="AK32" s="28">
        <v>0.18</v>
      </c>
      <c r="AL32" s="28">
        <v>1</v>
      </c>
      <c r="AM32" s="28">
        <v>1</v>
      </c>
      <c r="AN32" s="28">
        <v>0.2</v>
      </c>
      <c r="AO32" s="28">
        <v>1.5</v>
      </c>
      <c r="AP32" s="28">
        <v>1</v>
      </c>
      <c r="AQ32" s="28">
        <v>1</v>
      </c>
      <c r="AR32" s="28">
        <v>1</v>
      </c>
      <c r="AS32" s="28">
        <v>1</v>
      </c>
      <c r="AT32" s="28">
        <v>1</v>
      </c>
      <c r="AU32" s="28">
        <v>100</v>
      </c>
      <c r="AV32" s="28">
        <v>1</v>
      </c>
      <c r="AW32" s="28">
        <v>1</v>
      </c>
      <c r="AX32" s="28">
        <v>1</v>
      </c>
    </row>
    <row r="33" spans="1:50" ht="10.5">
      <c r="A33" s="33" t="e">
        <f>#REF!</f>
        <v>#REF!</v>
      </c>
      <c r="B33" s="28">
        <v>1</v>
      </c>
      <c r="C33" s="28">
        <v>1</v>
      </c>
      <c r="D33" s="28">
        <v>1.15</v>
      </c>
      <c r="E33" s="28">
        <v>1.15</v>
      </c>
      <c r="F33" s="28">
        <v>1.15</v>
      </c>
      <c r="G33" s="28">
        <v>1</v>
      </c>
      <c r="H33" s="28">
        <v>1</v>
      </c>
      <c r="I33" s="28">
        <v>1</v>
      </c>
      <c r="J33" s="28">
        <v>1</v>
      </c>
      <c r="K33" s="28">
        <v>0</v>
      </c>
      <c r="L33" s="28">
        <v>0</v>
      </c>
      <c r="M33" s="28">
        <v>100</v>
      </c>
      <c r="N33" s="28">
        <v>0</v>
      </c>
      <c r="O33" s="28">
        <v>0</v>
      </c>
      <c r="P33" s="28">
        <v>1</v>
      </c>
      <c r="Q33" s="28">
        <v>1</v>
      </c>
      <c r="R33" s="28">
        <v>2</v>
      </c>
      <c r="S33" s="28">
        <v>0</v>
      </c>
      <c r="T33" s="28">
        <v>1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1.7</v>
      </c>
      <c r="AH33" s="28">
        <v>1.6</v>
      </c>
      <c r="AI33" s="28">
        <v>1.29</v>
      </c>
      <c r="AJ33" s="28">
        <v>0.092</v>
      </c>
      <c r="AK33" s="28">
        <v>0.18</v>
      </c>
      <c r="AL33" s="28">
        <v>1</v>
      </c>
      <c r="AM33" s="28">
        <v>1</v>
      </c>
      <c r="AN33" s="28">
        <v>0.2</v>
      </c>
      <c r="AO33" s="28">
        <v>1.5</v>
      </c>
      <c r="AP33" s="28">
        <v>1</v>
      </c>
      <c r="AQ33" s="28">
        <v>1</v>
      </c>
      <c r="AR33" s="28">
        <v>1</v>
      </c>
      <c r="AS33" s="28">
        <v>1</v>
      </c>
      <c r="AT33" s="28">
        <v>1</v>
      </c>
      <c r="AU33" s="28">
        <v>100</v>
      </c>
      <c r="AV33" s="28">
        <v>1</v>
      </c>
      <c r="AW33" s="28">
        <v>1</v>
      </c>
      <c r="AX33" s="28">
        <v>1</v>
      </c>
    </row>
    <row r="34" spans="1:50" ht="10.5">
      <c r="A34" s="33" t="e">
        <f>#REF!</f>
        <v>#REF!</v>
      </c>
      <c r="B34" s="28">
        <v>1</v>
      </c>
      <c r="C34" s="28">
        <v>1</v>
      </c>
      <c r="D34" s="28">
        <v>1.15</v>
      </c>
      <c r="E34" s="28">
        <v>1.15</v>
      </c>
      <c r="F34" s="28">
        <v>1.15</v>
      </c>
      <c r="G34" s="28">
        <v>1</v>
      </c>
      <c r="H34" s="28">
        <v>1</v>
      </c>
      <c r="I34" s="28">
        <v>1</v>
      </c>
      <c r="J34" s="28">
        <v>1</v>
      </c>
      <c r="K34" s="28">
        <v>0</v>
      </c>
      <c r="L34" s="28">
        <v>0</v>
      </c>
      <c r="M34" s="28">
        <v>100</v>
      </c>
      <c r="N34" s="28">
        <v>0</v>
      </c>
      <c r="O34" s="28">
        <v>0</v>
      </c>
      <c r="P34" s="28">
        <v>1</v>
      </c>
      <c r="Q34" s="28">
        <v>1</v>
      </c>
      <c r="R34" s="28">
        <v>0</v>
      </c>
      <c r="S34" s="28">
        <v>0</v>
      </c>
      <c r="T34" s="28">
        <v>1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1.7</v>
      </c>
      <c r="AH34" s="28">
        <v>1.6</v>
      </c>
      <c r="AI34" s="28">
        <v>1.29</v>
      </c>
      <c r="AJ34" s="28">
        <v>0.092</v>
      </c>
      <c r="AK34" s="28">
        <v>0.18</v>
      </c>
      <c r="AL34" s="28">
        <v>1</v>
      </c>
      <c r="AM34" s="28">
        <v>1</v>
      </c>
      <c r="AN34" s="28">
        <v>0.2</v>
      </c>
      <c r="AO34" s="28">
        <v>1.5</v>
      </c>
      <c r="AP34" s="28">
        <v>1</v>
      </c>
      <c r="AQ34" s="28">
        <v>1</v>
      </c>
      <c r="AR34" s="28">
        <v>1</v>
      </c>
      <c r="AS34" s="28">
        <v>1</v>
      </c>
      <c r="AT34" s="28">
        <v>1</v>
      </c>
      <c r="AU34" s="28">
        <v>100</v>
      </c>
      <c r="AV34" s="28">
        <v>1</v>
      </c>
      <c r="AW34" s="28">
        <v>1</v>
      </c>
      <c r="AX34" s="28">
        <v>1</v>
      </c>
    </row>
    <row r="35" spans="1:50" ht="10.5">
      <c r="A35" s="33" t="e">
        <f>#REF!</f>
        <v>#REF!</v>
      </c>
      <c r="B35" s="28">
        <v>1</v>
      </c>
      <c r="C35" s="28">
        <v>1</v>
      </c>
      <c r="D35" s="28">
        <v>1.15</v>
      </c>
      <c r="E35" s="28">
        <v>1.15</v>
      </c>
      <c r="F35" s="28">
        <v>1.15</v>
      </c>
      <c r="G35" s="28">
        <v>1</v>
      </c>
      <c r="H35" s="28">
        <v>1</v>
      </c>
      <c r="I35" s="28">
        <v>1</v>
      </c>
      <c r="J35" s="28">
        <v>1</v>
      </c>
      <c r="K35" s="28">
        <v>0</v>
      </c>
      <c r="L35" s="28">
        <v>0</v>
      </c>
      <c r="M35" s="28">
        <v>100</v>
      </c>
      <c r="N35" s="28">
        <v>0</v>
      </c>
      <c r="O35" s="28">
        <v>0</v>
      </c>
      <c r="P35" s="28">
        <v>1</v>
      </c>
      <c r="Q35" s="28">
        <v>1</v>
      </c>
      <c r="R35" s="28">
        <v>0</v>
      </c>
      <c r="S35" s="28">
        <v>0</v>
      </c>
      <c r="T35" s="28">
        <v>1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1.7</v>
      </c>
      <c r="AH35" s="28">
        <v>1.6</v>
      </c>
      <c r="AI35" s="28">
        <v>1.29</v>
      </c>
      <c r="AJ35" s="28">
        <v>0.092</v>
      </c>
      <c r="AK35" s="28">
        <v>0.18</v>
      </c>
      <c r="AL35" s="28">
        <v>1</v>
      </c>
      <c r="AM35" s="28">
        <v>1</v>
      </c>
      <c r="AN35" s="28">
        <v>0.2</v>
      </c>
      <c r="AO35" s="28">
        <v>1.5</v>
      </c>
      <c r="AP35" s="28">
        <v>1</v>
      </c>
      <c r="AQ35" s="28">
        <v>1</v>
      </c>
      <c r="AR35" s="28">
        <v>1</v>
      </c>
      <c r="AS35" s="28">
        <v>1</v>
      </c>
      <c r="AT35" s="28">
        <v>1</v>
      </c>
      <c r="AU35" s="28">
        <v>100</v>
      </c>
      <c r="AV35" s="28">
        <v>1</v>
      </c>
      <c r="AW35" s="28">
        <v>1</v>
      </c>
      <c r="AX35" s="28">
        <v>1</v>
      </c>
    </row>
    <row r="36" spans="1:50" ht="10.5">
      <c r="A36" s="33" t="e">
        <f>#REF!</f>
        <v>#REF!</v>
      </c>
      <c r="B36" s="28">
        <v>1</v>
      </c>
      <c r="C36" s="28">
        <v>1</v>
      </c>
      <c r="D36" s="28">
        <v>1.15</v>
      </c>
      <c r="E36" s="28">
        <v>1.15</v>
      </c>
      <c r="F36" s="28">
        <v>1.15</v>
      </c>
      <c r="G36" s="28">
        <v>1</v>
      </c>
      <c r="H36" s="28">
        <v>1</v>
      </c>
      <c r="I36" s="28">
        <v>1</v>
      </c>
      <c r="J36" s="28">
        <v>1</v>
      </c>
      <c r="K36" s="28">
        <v>0</v>
      </c>
      <c r="L36" s="28">
        <v>0</v>
      </c>
      <c r="M36" s="28">
        <v>100</v>
      </c>
      <c r="N36" s="28">
        <v>0</v>
      </c>
      <c r="O36" s="28">
        <v>0</v>
      </c>
      <c r="P36" s="28">
        <v>1</v>
      </c>
      <c r="Q36" s="28">
        <v>1</v>
      </c>
      <c r="R36" s="28">
        <v>2</v>
      </c>
      <c r="S36" s="28">
        <v>0</v>
      </c>
      <c r="T36" s="28">
        <v>1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1.7</v>
      </c>
      <c r="AH36" s="28">
        <v>1.6</v>
      </c>
      <c r="AI36" s="28">
        <v>1.29</v>
      </c>
      <c r="AJ36" s="28">
        <v>0.092</v>
      </c>
      <c r="AK36" s="28">
        <v>0.18</v>
      </c>
      <c r="AL36" s="28">
        <v>1</v>
      </c>
      <c r="AM36" s="28">
        <v>1</v>
      </c>
      <c r="AN36" s="28">
        <v>0.2</v>
      </c>
      <c r="AO36" s="28">
        <v>1.5</v>
      </c>
      <c r="AP36" s="28">
        <v>1</v>
      </c>
      <c r="AQ36" s="28">
        <v>1</v>
      </c>
      <c r="AR36" s="28">
        <v>1</v>
      </c>
      <c r="AS36" s="28">
        <v>1</v>
      </c>
      <c r="AT36" s="28">
        <v>1</v>
      </c>
      <c r="AU36" s="28">
        <v>100</v>
      </c>
      <c r="AV36" s="28">
        <v>1</v>
      </c>
      <c r="AW36" s="28">
        <v>1</v>
      </c>
      <c r="AX36" s="28">
        <v>1</v>
      </c>
    </row>
    <row r="37" spans="1:50" ht="10.5">
      <c r="A37" s="33" t="e">
        <f>#REF!</f>
        <v>#REF!</v>
      </c>
      <c r="B37" s="28">
        <v>1</v>
      </c>
      <c r="C37" s="28">
        <v>1</v>
      </c>
      <c r="D37" s="28">
        <v>1.15</v>
      </c>
      <c r="E37" s="28">
        <v>1.15</v>
      </c>
      <c r="F37" s="28">
        <v>1.15</v>
      </c>
      <c r="G37" s="28">
        <v>1</v>
      </c>
      <c r="H37" s="28">
        <v>1</v>
      </c>
      <c r="I37" s="28">
        <v>1</v>
      </c>
      <c r="J37" s="28">
        <v>1</v>
      </c>
      <c r="K37" s="28">
        <v>0</v>
      </c>
      <c r="L37" s="28">
        <v>0</v>
      </c>
      <c r="M37" s="28">
        <v>100</v>
      </c>
      <c r="N37" s="28">
        <v>0</v>
      </c>
      <c r="O37" s="28">
        <v>0</v>
      </c>
      <c r="P37" s="28">
        <v>1</v>
      </c>
      <c r="Q37" s="28">
        <v>1</v>
      </c>
      <c r="R37" s="28">
        <v>0</v>
      </c>
      <c r="S37" s="28">
        <v>0</v>
      </c>
      <c r="T37" s="28">
        <v>1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1.7</v>
      </c>
      <c r="AH37" s="28">
        <v>1.6</v>
      </c>
      <c r="AI37" s="28">
        <v>1.29</v>
      </c>
      <c r="AJ37" s="28">
        <v>0.092</v>
      </c>
      <c r="AK37" s="28">
        <v>0.18</v>
      </c>
      <c r="AL37" s="28">
        <v>1</v>
      </c>
      <c r="AM37" s="28">
        <v>1</v>
      </c>
      <c r="AN37" s="28">
        <v>0.2</v>
      </c>
      <c r="AO37" s="28">
        <v>1.5</v>
      </c>
      <c r="AP37" s="28">
        <v>1</v>
      </c>
      <c r="AQ37" s="28">
        <v>1</v>
      </c>
      <c r="AR37" s="28">
        <v>1</v>
      </c>
      <c r="AS37" s="28">
        <v>1</v>
      </c>
      <c r="AT37" s="28">
        <v>1</v>
      </c>
      <c r="AU37" s="28">
        <v>100</v>
      </c>
      <c r="AV37" s="28">
        <v>1</v>
      </c>
      <c r="AW37" s="28">
        <v>1</v>
      </c>
      <c r="AX37" s="28">
        <v>1</v>
      </c>
    </row>
    <row r="38" spans="1:50" ht="10.5">
      <c r="A38" s="33" t="e">
        <f>#REF!</f>
        <v>#REF!</v>
      </c>
      <c r="B38" s="28">
        <v>1</v>
      </c>
      <c r="C38" s="28">
        <v>1</v>
      </c>
      <c r="D38" s="28">
        <v>1.15</v>
      </c>
      <c r="E38" s="28">
        <v>1.15</v>
      </c>
      <c r="F38" s="28">
        <v>1.15</v>
      </c>
      <c r="G38" s="28">
        <v>1</v>
      </c>
      <c r="H38" s="28">
        <v>1</v>
      </c>
      <c r="I38" s="28">
        <v>1</v>
      </c>
      <c r="J38" s="28">
        <v>1</v>
      </c>
      <c r="K38" s="28">
        <v>0</v>
      </c>
      <c r="L38" s="28">
        <v>0</v>
      </c>
      <c r="M38" s="28">
        <v>100</v>
      </c>
      <c r="N38" s="28">
        <v>0</v>
      </c>
      <c r="O38" s="28">
        <v>0</v>
      </c>
      <c r="P38" s="28">
        <v>1</v>
      </c>
      <c r="Q38" s="28">
        <v>1</v>
      </c>
      <c r="R38" s="28">
        <v>0</v>
      </c>
      <c r="S38" s="28">
        <v>0</v>
      </c>
      <c r="T38" s="28">
        <v>1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1.7</v>
      </c>
      <c r="AH38" s="28">
        <v>1.6</v>
      </c>
      <c r="AI38" s="28">
        <v>1.29</v>
      </c>
      <c r="AJ38" s="28">
        <v>0.092</v>
      </c>
      <c r="AK38" s="28">
        <v>0.18</v>
      </c>
      <c r="AL38" s="28">
        <v>1</v>
      </c>
      <c r="AM38" s="28">
        <v>1</v>
      </c>
      <c r="AN38" s="28">
        <v>0.2</v>
      </c>
      <c r="AO38" s="28">
        <v>1.5</v>
      </c>
      <c r="AP38" s="28">
        <v>1</v>
      </c>
      <c r="AQ38" s="28">
        <v>1</v>
      </c>
      <c r="AR38" s="28">
        <v>1</v>
      </c>
      <c r="AS38" s="28">
        <v>1</v>
      </c>
      <c r="AT38" s="28">
        <v>1</v>
      </c>
      <c r="AU38" s="28">
        <v>100</v>
      </c>
      <c r="AV38" s="28">
        <v>1</v>
      </c>
      <c r="AW38" s="28">
        <v>1</v>
      </c>
      <c r="AX38" s="28">
        <v>1</v>
      </c>
    </row>
    <row r="39" ht="10.5">
      <c r="A39" s="33"/>
    </row>
    <row r="40" spans="1:10" ht="10.5">
      <c r="A40" s="33"/>
      <c r="B40" s="63" t="s">
        <v>189</v>
      </c>
      <c r="C40" s="63"/>
      <c r="D40" s="63"/>
      <c r="E40" s="63"/>
      <c r="F40" s="63"/>
      <c r="G40" s="63"/>
      <c r="H40" s="63"/>
      <c r="I40" s="63"/>
      <c r="J40" s="63"/>
    </row>
    <row r="41" spans="1:10" ht="10.5">
      <c r="A41" s="33"/>
      <c r="B41" s="63"/>
      <c r="C41" s="63"/>
      <c r="D41" s="63"/>
      <c r="E41" s="63"/>
      <c r="F41" s="63"/>
      <c r="G41" s="63"/>
      <c r="H41" s="63"/>
      <c r="I41" s="63"/>
      <c r="J41" s="63"/>
    </row>
    <row r="42" spans="1:50" ht="10.5">
      <c r="A42" s="33" t="e">
        <f>#REF!</f>
        <v>#REF!</v>
      </c>
      <c r="B42" s="28">
        <v>1</v>
      </c>
      <c r="C42" s="28">
        <v>1</v>
      </c>
      <c r="D42" s="28">
        <v>1.25</v>
      </c>
      <c r="E42" s="28">
        <v>1.25</v>
      </c>
      <c r="F42" s="28">
        <v>1.15</v>
      </c>
      <c r="G42" s="28">
        <v>1</v>
      </c>
      <c r="H42" s="28">
        <v>1</v>
      </c>
      <c r="I42" s="28">
        <v>1</v>
      </c>
      <c r="J42" s="28">
        <v>1</v>
      </c>
      <c r="K42" s="28">
        <v>0</v>
      </c>
      <c r="L42" s="28">
        <v>0</v>
      </c>
      <c r="M42" s="28">
        <v>100</v>
      </c>
      <c r="N42" s="28">
        <v>0</v>
      </c>
      <c r="O42" s="28">
        <v>0</v>
      </c>
      <c r="P42" s="28">
        <v>1</v>
      </c>
      <c r="Q42" s="28">
        <v>1</v>
      </c>
      <c r="R42" s="28">
        <v>0</v>
      </c>
      <c r="S42" s="28">
        <v>0</v>
      </c>
      <c r="T42" s="28">
        <v>1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1.7</v>
      </c>
      <c r="AH42" s="28">
        <v>1.6</v>
      </c>
      <c r="AI42" s="28">
        <v>1.29</v>
      </c>
      <c r="AJ42" s="28">
        <v>0.092</v>
      </c>
      <c r="AK42" s="28">
        <v>0.18</v>
      </c>
      <c r="AL42" s="28">
        <v>1</v>
      </c>
      <c r="AM42" s="28">
        <v>1</v>
      </c>
      <c r="AN42" s="28">
        <v>0.2</v>
      </c>
      <c r="AO42" s="28">
        <v>1.5</v>
      </c>
      <c r="AP42" s="28">
        <v>1</v>
      </c>
      <c r="AQ42" s="28">
        <v>1</v>
      </c>
      <c r="AR42" s="28">
        <v>1</v>
      </c>
      <c r="AS42" s="28">
        <v>1</v>
      </c>
      <c r="AT42" s="28">
        <v>1</v>
      </c>
      <c r="AU42" s="28">
        <v>100</v>
      </c>
      <c r="AV42" s="28">
        <v>1</v>
      </c>
      <c r="AW42" s="28">
        <v>1</v>
      </c>
      <c r="AX42" s="28">
        <v>1</v>
      </c>
    </row>
    <row r="43" spans="1:50" ht="10.5">
      <c r="A43" s="33" t="e">
        <f>#REF!</f>
        <v>#REF!</v>
      </c>
      <c r="B43" s="28">
        <v>1</v>
      </c>
      <c r="C43" s="28">
        <v>1</v>
      </c>
      <c r="D43" s="28">
        <v>1.25</v>
      </c>
      <c r="E43" s="28">
        <v>1.25</v>
      </c>
      <c r="F43" s="28">
        <v>1.15</v>
      </c>
      <c r="G43" s="28">
        <v>1</v>
      </c>
      <c r="H43" s="28">
        <v>1</v>
      </c>
      <c r="I43" s="28">
        <v>1</v>
      </c>
      <c r="J43" s="28">
        <v>1</v>
      </c>
      <c r="K43" s="28">
        <v>0</v>
      </c>
      <c r="L43" s="28">
        <v>0</v>
      </c>
      <c r="M43" s="28">
        <v>100</v>
      </c>
      <c r="N43" s="28">
        <v>0</v>
      </c>
      <c r="O43" s="28">
        <v>0</v>
      </c>
      <c r="P43" s="28">
        <v>1</v>
      </c>
      <c r="Q43" s="28">
        <v>1</v>
      </c>
      <c r="R43" s="28">
        <v>0</v>
      </c>
      <c r="S43" s="28">
        <v>0</v>
      </c>
      <c r="T43" s="28">
        <v>1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1.7</v>
      </c>
      <c r="AH43" s="28">
        <v>1.6</v>
      </c>
      <c r="AI43" s="28">
        <v>1.29</v>
      </c>
      <c r="AJ43" s="28">
        <v>0.092</v>
      </c>
      <c r="AK43" s="28">
        <v>0.18</v>
      </c>
      <c r="AL43" s="28">
        <v>1</v>
      </c>
      <c r="AM43" s="28">
        <v>1</v>
      </c>
      <c r="AN43" s="28">
        <v>0.2</v>
      </c>
      <c r="AO43" s="28">
        <v>1.5</v>
      </c>
      <c r="AP43" s="28">
        <v>1</v>
      </c>
      <c r="AQ43" s="28">
        <v>1</v>
      </c>
      <c r="AR43" s="28">
        <v>1</v>
      </c>
      <c r="AS43" s="28">
        <v>1</v>
      </c>
      <c r="AT43" s="28">
        <v>1</v>
      </c>
      <c r="AU43" s="28">
        <v>100</v>
      </c>
      <c r="AV43" s="28">
        <v>1</v>
      </c>
      <c r="AW43" s="28">
        <v>1</v>
      </c>
      <c r="AX43" s="28">
        <v>1</v>
      </c>
    </row>
    <row r="44" spans="1:50" ht="10.5">
      <c r="A44" s="33" t="e">
        <f>#REF!</f>
        <v>#REF!</v>
      </c>
      <c r="B44" s="28">
        <v>1</v>
      </c>
      <c r="C44" s="28">
        <v>1</v>
      </c>
      <c r="D44" s="28">
        <v>1.15</v>
      </c>
      <c r="E44" s="28">
        <v>1.15</v>
      </c>
      <c r="F44" s="28">
        <v>1.15</v>
      </c>
      <c r="G44" s="28">
        <v>1</v>
      </c>
      <c r="H44" s="28">
        <v>1</v>
      </c>
      <c r="I44" s="28">
        <v>1</v>
      </c>
      <c r="J44" s="28">
        <v>1</v>
      </c>
      <c r="K44" s="28">
        <v>0</v>
      </c>
      <c r="L44" s="28">
        <v>0</v>
      </c>
      <c r="M44" s="28">
        <v>100</v>
      </c>
      <c r="N44" s="28">
        <v>0</v>
      </c>
      <c r="O44" s="28">
        <v>0</v>
      </c>
      <c r="P44" s="28">
        <v>1</v>
      </c>
      <c r="Q44" s="28">
        <v>1</v>
      </c>
      <c r="R44" s="28">
        <v>2</v>
      </c>
      <c r="S44" s="28">
        <v>0</v>
      </c>
      <c r="T44" s="28">
        <v>1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1.7</v>
      </c>
      <c r="AH44" s="28">
        <v>1.6</v>
      </c>
      <c r="AI44" s="28">
        <v>1.29</v>
      </c>
      <c r="AJ44" s="28">
        <v>0.092</v>
      </c>
      <c r="AK44" s="28">
        <v>0.18</v>
      </c>
      <c r="AL44" s="28">
        <v>1</v>
      </c>
      <c r="AM44" s="28">
        <v>1</v>
      </c>
      <c r="AN44" s="28">
        <v>0.2</v>
      </c>
      <c r="AO44" s="28">
        <v>1.5</v>
      </c>
      <c r="AP44" s="28">
        <v>1</v>
      </c>
      <c r="AQ44" s="28">
        <v>1</v>
      </c>
      <c r="AR44" s="28">
        <v>1</v>
      </c>
      <c r="AS44" s="28">
        <v>1</v>
      </c>
      <c r="AT44" s="28">
        <v>1</v>
      </c>
      <c r="AU44" s="28">
        <v>100</v>
      </c>
      <c r="AV44" s="28">
        <v>1</v>
      </c>
      <c r="AW44" s="28">
        <v>1</v>
      </c>
      <c r="AX44" s="28">
        <v>1</v>
      </c>
    </row>
    <row r="45" spans="1:50" ht="10.5">
      <c r="A45" s="33" t="e">
        <f>#REF!</f>
        <v>#REF!</v>
      </c>
      <c r="B45" s="28">
        <v>1</v>
      </c>
      <c r="C45" s="28">
        <v>1</v>
      </c>
      <c r="D45" s="28">
        <v>1.15</v>
      </c>
      <c r="E45" s="28">
        <v>1.15</v>
      </c>
      <c r="F45" s="28">
        <v>1.15</v>
      </c>
      <c r="G45" s="28">
        <v>1</v>
      </c>
      <c r="H45" s="28">
        <v>1</v>
      </c>
      <c r="I45" s="28">
        <v>1</v>
      </c>
      <c r="J45" s="28">
        <v>1</v>
      </c>
      <c r="K45" s="28">
        <v>0</v>
      </c>
      <c r="L45" s="28">
        <v>0</v>
      </c>
      <c r="M45" s="28">
        <v>100</v>
      </c>
      <c r="N45" s="28">
        <v>0</v>
      </c>
      <c r="O45" s="28">
        <v>0</v>
      </c>
      <c r="P45" s="28">
        <v>1</v>
      </c>
      <c r="Q45" s="28">
        <v>1</v>
      </c>
      <c r="R45" s="28">
        <v>2</v>
      </c>
      <c r="S45" s="28">
        <v>0</v>
      </c>
      <c r="T45" s="28">
        <v>1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1.7</v>
      </c>
      <c r="AH45" s="28">
        <v>1.6</v>
      </c>
      <c r="AI45" s="28">
        <v>1.29</v>
      </c>
      <c r="AJ45" s="28">
        <v>0.092</v>
      </c>
      <c r="AK45" s="28">
        <v>0.18</v>
      </c>
      <c r="AL45" s="28">
        <v>1</v>
      </c>
      <c r="AM45" s="28">
        <v>1</v>
      </c>
      <c r="AN45" s="28">
        <v>0.2</v>
      </c>
      <c r="AO45" s="28">
        <v>1.5</v>
      </c>
      <c r="AP45" s="28">
        <v>1</v>
      </c>
      <c r="AQ45" s="28">
        <v>1</v>
      </c>
      <c r="AR45" s="28">
        <v>1</v>
      </c>
      <c r="AS45" s="28">
        <v>1</v>
      </c>
      <c r="AT45" s="28">
        <v>1</v>
      </c>
      <c r="AU45" s="28">
        <v>100</v>
      </c>
      <c r="AV45" s="28">
        <v>1</v>
      </c>
      <c r="AW45" s="28">
        <v>1</v>
      </c>
      <c r="AX45" s="28">
        <v>1</v>
      </c>
    </row>
    <row r="46" ht="10.5">
      <c r="A46" s="33"/>
    </row>
    <row r="47" spans="1:10" ht="10.5">
      <c r="A47" s="33"/>
      <c r="B47" s="63" t="s">
        <v>205</v>
      </c>
      <c r="C47" s="63"/>
      <c r="D47" s="63"/>
      <c r="E47" s="63"/>
      <c r="F47" s="63"/>
      <c r="G47" s="63"/>
      <c r="H47" s="63"/>
      <c r="I47" s="63"/>
      <c r="J47" s="63"/>
    </row>
    <row r="48" spans="1:10" ht="10.5">
      <c r="A48" s="33"/>
      <c r="B48" s="63"/>
      <c r="C48" s="63"/>
      <c r="D48" s="63"/>
      <c r="E48" s="63"/>
      <c r="F48" s="63"/>
      <c r="G48" s="63"/>
      <c r="H48" s="63"/>
      <c r="I48" s="63"/>
      <c r="J48" s="63"/>
    </row>
    <row r="49" spans="1:50" ht="10.5">
      <c r="A49" s="33" t="e">
        <f>#REF!</f>
        <v>#REF!</v>
      </c>
      <c r="B49" s="28">
        <v>1</v>
      </c>
      <c r="C49" s="28">
        <v>1</v>
      </c>
      <c r="D49" s="28">
        <v>1.15</v>
      </c>
      <c r="E49" s="28">
        <v>1.15</v>
      </c>
      <c r="F49" s="28">
        <v>1.15</v>
      </c>
      <c r="G49" s="28">
        <v>1</v>
      </c>
      <c r="H49" s="28">
        <v>1</v>
      </c>
      <c r="I49" s="28">
        <v>1</v>
      </c>
      <c r="J49" s="28">
        <v>1</v>
      </c>
      <c r="K49" s="28">
        <v>0</v>
      </c>
      <c r="L49" s="28">
        <v>0</v>
      </c>
      <c r="M49" s="28">
        <v>100</v>
      </c>
      <c r="N49" s="28">
        <v>0</v>
      </c>
      <c r="O49" s="28">
        <v>0</v>
      </c>
      <c r="P49" s="28">
        <v>1</v>
      </c>
      <c r="Q49" s="28">
        <v>1</v>
      </c>
      <c r="R49" s="28">
        <v>2</v>
      </c>
      <c r="S49" s="28">
        <v>0</v>
      </c>
      <c r="T49" s="28">
        <v>1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1.7</v>
      </c>
      <c r="AH49" s="28">
        <v>1.6</v>
      </c>
      <c r="AI49" s="28">
        <v>1.29</v>
      </c>
      <c r="AJ49" s="28">
        <v>0.092</v>
      </c>
      <c r="AK49" s="28">
        <v>0.18</v>
      </c>
      <c r="AL49" s="28">
        <v>1</v>
      </c>
      <c r="AM49" s="28">
        <v>1</v>
      </c>
      <c r="AN49" s="28">
        <v>0.2</v>
      </c>
      <c r="AO49" s="28">
        <v>1.5</v>
      </c>
      <c r="AP49" s="28">
        <v>1</v>
      </c>
      <c r="AQ49" s="28">
        <v>1</v>
      </c>
      <c r="AR49" s="28">
        <v>1</v>
      </c>
      <c r="AS49" s="28">
        <v>1</v>
      </c>
      <c r="AT49" s="28">
        <v>1</v>
      </c>
      <c r="AU49" s="28">
        <v>100</v>
      </c>
      <c r="AV49" s="28">
        <v>1</v>
      </c>
      <c r="AW49" s="28">
        <v>1</v>
      </c>
      <c r="AX49" s="28">
        <v>1</v>
      </c>
    </row>
    <row r="50" spans="1:50" ht="10.5">
      <c r="A50" s="33" t="e">
        <f>#REF!</f>
        <v>#REF!</v>
      </c>
      <c r="B50" s="28">
        <v>1</v>
      </c>
      <c r="C50" s="28">
        <v>1</v>
      </c>
      <c r="D50" s="28">
        <v>1.15</v>
      </c>
      <c r="E50" s="28">
        <v>1.15</v>
      </c>
      <c r="F50" s="28">
        <v>1.15</v>
      </c>
      <c r="G50" s="28">
        <v>1</v>
      </c>
      <c r="H50" s="28">
        <v>1</v>
      </c>
      <c r="I50" s="28">
        <v>1</v>
      </c>
      <c r="J50" s="28">
        <v>1</v>
      </c>
      <c r="K50" s="28">
        <v>0</v>
      </c>
      <c r="L50" s="28">
        <v>0</v>
      </c>
      <c r="M50" s="28">
        <v>100</v>
      </c>
      <c r="N50" s="28">
        <v>0</v>
      </c>
      <c r="O50" s="28">
        <v>0</v>
      </c>
      <c r="P50" s="28">
        <v>1</v>
      </c>
      <c r="Q50" s="28">
        <v>1</v>
      </c>
      <c r="R50" s="28">
        <v>0</v>
      </c>
      <c r="S50" s="28">
        <v>0</v>
      </c>
      <c r="T50" s="28">
        <v>1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1.7</v>
      </c>
      <c r="AH50" s="28">
        <v>1.6</v>
      </c>
      <c r="AI50" s="28">
        <v>1.29</v>
      </c>
      <c r="AJ50" s="28">
        <v>0.092</v>
      </c>
      <c r="AK50" s="28">
        <v>0.18</v>
      </c>
      <c r="AL50" s="28">
        <v>1</v>
      </c>
      <c r="AM50" s="28">
        <v>1</v>
      </c>
      <c r="AN50" s="28">
        <v>0.2</v>
      </c>
      <c r="AO50" s="28">
        <v>1.5</v>
      </c>
      <c r="AP50" s="28">
        <v>1</v>
      </c>
      <c r="AQ50" s="28">
        <v>1</v>
      </c>
      <c r="AR50" s="28">
        <v>1</v>
      </c>
      <c r="AS50" s="28">
        <v>1</v>
      </c>
      <c r="AT50" s="28">
        <v>1</v>
      </c>
      <c r="AU50" s="28">
        <v>100</v>
      </c>
      <c r="AV50" s="28">
        <v>1</v>
      </c>
      <c r="AW50" s="28">
        <v>1</v>
      </c>
      <c r="AX50" s="28">
        <v>1</v>
      </c>
    </row>
    <row r="51" spans="1:50" ht="10.5">
      <c r="A51" s="33" t="e">
        <f>#REF!</f>
        <v>#REF!</v>
      </c>
      <c r="B51" s="28">
        <v>1</v>
      </c>
      <c r="C51" s="28">
        <v>1</v>
      </c>
      <c r="D51" s="28">
        <v>1.15</v>
      </c>
      <c r="E51" s="28">
        <v>1.15</v>
      </c>
      <c r="F51" s="28">
        <v>1.15</v>
      </c>
      <c r="G51" s="28">
        <v>1</v>
      </c>
      <c r="H51" s="28">
        <v>1</v>
      </c>
      <c r="I51" s="28">
        <v>1</v>
      </c>
      <c r="J51" s="28">
        <v>1</v>
      </c>
      <c r="K51" s="28">
        <v>0</v>
      </c>
      <c r="L51" s="28">
        <v>0</v>
      </c>
      <c r="M51" s="28">
        <v>100</v>
      </c>
      <c r="N51" s="28">
        <v>0</v>
      </c>
      <c r="O51" s="28">
        <v>0</v>
      </c>
      <c r="P51" s="28">
        <v>1</v>
      </c>
      <c r="Q51" s="28">
        <v>1</v>
      </c>
      <c r="R51" s="28">
        <v>0</v>
      </c>
      <c r="S51" s="28">
        <v>0</v>
      </c>
      <c r="T51" s="28">
        <v>1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1.7</v>
      </c>
      <c r="AH51" s="28">
        <v>1.6</v>
      </c>
      <c r="AI51" s="28">
        <v>1.29</v>
      </c>
      <c r="AJ51" s="28">
        <v>0.092</v>
      </c>
      <c r="AK51" s="28">
        <v>0.18</v>
      </c>
      <c r="AL51" s="28">
        <v>1</v>
      </c>
      <c r="AM51" s="28">
        <v>1</v>
      </c>
      <c r="AN51" s="28">
        <v>0.2</v>
      </c>
      <c r="AO51" s="28">
        <v>1.5</v>
      </c>
      <c r="AP51" s="28">
        <v>1</v>
      </c>
      <c r="AQ51" s="28">
        <v>1</v>
      </c>
      <c r="AR51" s="28">
        <v>1</v>
      </c>
      <c r="AS51" s="28">
        <v>1</v>
      </c>
      <c r="AT51" s="28">
        <v>1</v>
      </c>
      <c r="AU51" s="28">
        <v>100</v>
      </c>
      <c r="AV51" s="28">
        <v>1</v>
      </c>
      <c r="AW51" s="28">
        <v>1</v>
      </c>
      <c r="AX51" s="28">
        <v>1</v>
      </c>
    </row>
    <row r="52" spans="1:50" ht="10.5">
      <c r="A52" s="33" t="e">
        <f>#REF!</f>
        <v>#REF!</v>
      </c>
      <c r="B52" s="28">
        <v>1</v>
      </c>
      <c r="C52" s="28">
        <v>1</v>
      </c>
      <c r="D52" s="28">
        <v>1.15</v>
      </c>
      <c r="E52" s="28">
        <v>1.15</v>
      </c>
      <c r="F52" s="28">
        <v>1.15</v>
      </c>
      <c r="G52" s="28">
        <v>1</v>
      </c>
      <c r="H52" s="28">
        <v>1</v>
      </c>
      <c r="I52" s="28">
        <v>1</v>
      </c>
      <c r="J52" s="28">
        <v>1</v>
      </c>
      <c r="K52" s="28">
        <v>0</v>
      </c>
      <c r="L52" s="28">
        <v>0</v>
      </c>
      <c r="M52" s="28">
        <v>100</v>
      </c>
      <c r="N52" s="28">
        <v>0</v>
      </c>
      <c r="O52" s="28">
        <v>0</v>
      </c>
      <c r="P52" s="28">
        <v>1</v>
      </c>
      <c r="Q52" s="28">
        <v>1</v>
      </c>
      <c r="R52" s="28">
        <v>2</v>
      </c>
      <c r="S52" s="28">
        <v>0</v>
      </c>
      <c r="T52" s="28">
        <v>1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1.7</v>
      </c>
      <c r="AH52" s="28">
        <v>1.6</v>
      </c>
      <c r="AI52" s="28">
        <v>1.29</v>
      </c>
      <c r="AJ52" s="28">
        <v>0.092</v>
      </c>
      <c r="AK52" s="28">
        <v>0.18</v>
      </c>
      <c r="AL52" s="28">
        <v>1</v>
      </c>
      <c r="AM52" s="28">
        <v>1</v>
      </c>
      <c r="AN52" s="28">
        <v>0.2</v>
      </c>
      <c r="AO52" s="28">
        <v>1.5</v>
      </c>
      <c r="AP52" s="28">
        <v>1</v>
      </c>
      <c r="AQ52" s="28">
        <v>1</v>
      </c>
      <c r="AR52" s="28">
        <v>1</v>
      </c>
      <c r="AS52" s="28">
        <v>1</v>
      </c>
      <c r="AT52" s="28">
        <v>1</v>
      </c>
      <c r="AU52" s="28">
        <v>100</v>
      </c>
      <c r="AV52" s="28">
        <v>1</v>
      </c>
      <c r="AW52" s="28">
        <v>1</v>
      </c>
      <c r="AX52" s="28">
        <v>1</v>
      </c>
    </row>
    <row r="53" spans="1:50" ht="10.5">
      <c r="A53" s="33" t="e">
        <f>#REF!</f>
        <v>#REF!</v>
      </c>
      <c r="B53" s="28">
        <v>1</v>
      </c>
      <c r="C53" s="28">
        <v>1</v>
      </c>
      <c r="D53" s="28">
        <v>1.15</v>
      </c>
      <c r="E53" s="28">
        <v>1.15</v>
      </c>
      <c r="F53" s="28">
        <v>1.15</v>
      </c>
      <c r="G53" s="28">
        <v>1</v>
      </c>
      <c r="H53" s="28">
        <v>1</v>
      </c>
      <c r="I53" s="28">
        <v>1</v>
      </c>
      <c r="J53" s="28">
        <v>1</v>
      </c>
      <c r="K53" s="28">
        <v>0</v>
      </c>
      <c r="L53" s="28">
        <v>0</v>
      </c>
      <c r="M53" s="28">
        <v>100</v>
      </c>
      <c r="N53" s="28">
        <v>0</v>
      </c>
      <c r="O53" s="28">
        <v>0</v>
      </c>
      <c r="P53" s="28">
        <v>1</v>
      </c>
      <c r="Q53" s="28">
        <v>1</v>
      </c>
      <c r="R53" s="28">
        <v>0</v>
      </c>
      <c r="S53" s="28">
        <v>0</v>
      </c>
      <c r="T53" s="28">
        <v>1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1.7</v>
      </c>
      <c r="AH53" s="28">
        <v>1.6</v>
      </c>
      <c r="AI53" s="28">
        <v>1.29</v>
      </c>
      <c r="AJ53" s="28">
        <v>0.092</v>
      </c>
      <c r="AK53" s="28">
        <v>0.18</v>
      </c>
      <c r="AL53" s="28">
        <v>1</v>
      </c>
      <c r="AM53" s="28">
        <v>1</v>
      </c>
      <c r="AN53" s="28">
        <v>0.2</v>
      </c>
      <c r="AO53" s="28">
        <v>1.5</v>
      </c>
      <c r="AP53" s="28">
        <v>1</v>
      </c>
      <c r="AQ53" s="28">
        <v>1</v>
      </c>
      <c r="AR53" s="28">
        <v>1</v>
      </c>
      <c r="AS53" s="28">
        <v>1</v>
      </c>
      <c r="AT53" s="28">
        <v>1</v>
      </c>
      <c r="AU53" s="28">
        <v>100</v>
      </c>
      <c r="AV53" s="28">
        <v>1</v>
      </c>
      <c r="AW53" s="28">
        <v>1</v>
      </c>
      <c r="AX53" s="28">
        <v>1</v>
      </c>
    </row>
    <row r="54" spans="1:50" ht="10.5">
      <c r="A54" s="33" t="e">
        <f>#REF!</f>
        <v>#REF!</v>
      </c>
      <c r="B54" s="28">
        <v>1</v>
      </c>
      <c r="C54" s="28">
        <v>1</v>
      </c>
      <c r="D54" s="28">
        <v>1.15</v>
      </c>
      <c r="E54" s="28">
        <v>1.15</v>
      </c>
      <c r="F54" s="28">
        <v>1.15</v>
      </c>
      <c r="G54" s="28">
        <v>1</v>
      </c>
      <c r="H54" s="28">
        <v>1</v>
      </c>
      <c r="I54" s="28">
        <v>1</v>
      </c>
      <c r="J54" s="28">
        <v>1</v>
      </c>
      <c r="K54" s="28">
        <v>0</v>
      </c>
      <c r="L54" s="28">
        <v>0</v>
      </c>
      <c r="M54" s="28">
        <v>100</v>
      </c>
      <c r="N54" s="28">
        <v>0</v>
      </c>
      <c r="O54" s="28">
        <v>0</v>
      </c>
      <c r="P54" s="28">
        <v>1</v>
      </c>
      <c r="Q54" s="28">
        <v>1</v>
      </c>
      <c r="R54" s="28">
        <v>2</v>
      </c>
      <c r="S54" s="28">
        <v>0</v>
      </c>
      <c r="T54" s="28">
        <v>1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1.7</v>
      </c>
      <c r="AH54" s="28">
        <v>1.6</v>
      </c>
      <c r="AI54" s="28">
        <v>1.29</v>
      </c>
      <c r="AJ54" s="28">
        <v>0.092</v>
      </c>
      <c r="AK54" s="28">
        <v>0.18</v>
      </c>
      <c r="AL54" s="28">
        <v>1</v>
      </c>
      <c r="AM54" s="28">
        <v>1</v>
      </c>
      <c r="AN54" s="28">
        <v>0.2</v>
      </c>
      <c r="AO54" s="28">
        <v>1.5</v>
      </c>
      <c r="AP54" s="28">
        <v>1</v>
      </c>
      <c r="AQ54" s="28">
        <v>1</v>
      </c>
      <c r="AR54" s="28">
        <v>1</v>
      </c>
      <c r="AS54" s="28">
        <v>1</v>
      </c>
      <c r="AT54" s="28">
        <v>1</v>
      </c>
      <c r="AU54" s="28">
        <v>100</v>
      </c>
      <c r="AV54" s="28">
        <v>1</v>
      </c>
      <c r="AW54" s="28">
        <v>1</v>
      </c>
      <c r="AX54" s="28">
        <v>1</v>
      </c>
    </row>
    <row r="55" spans="1:50" ht="10.5">
      <c r="A55" s="33" t="e">
        <f>#REF!</f>
        <v>#REF!</v>
      </c>
      <c r="B55" s="28">
        <v>1</v>
      </c>
      <c r="C55" s="28">
        <v>1</v>
      </c>
      <c r="D55" s="28">
        <v>1.15</v>
      </c>
      <c r="E55" s="28">
        <v>1.15</v>
      </c>
      <c r="F55" s="28">
        <v>1.15</v>
      </c>
      <c r="G55" s="28">
        <v>1</v>
      </c>
      <c r="H55" s="28">
        <v>1</v>
      </c>
      <c r="I55" s="28">
        <v>1</v>
      </c>
      <c r="J55" s="28">
        <v>1</v>
      </c>
      <c r="K55" s="28">
        <v>0</v>
      </c>
      <c r="L55" s="28">
        <v>0</v>
      </c>
      <c r="M55" s="28">
        <v>100</v>
      </c>
      <c r="N55" s="28">
        <v>0</v>
      </c>
      <c r="O55" s="28">
        <v>0</v>
      </c>
      <c r="P55" s="28">
        <v>1</v>
      </c>
      <c r="Q55" s="28">
        <v>1</v>
      </c>
      <c r="R55" s="28">
        <v>0</v>
      </c>
      <c r="S55" s="28">
        <v>0</v>
      </c>
      <c r="T55" s="28">
        <v>1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1.7</v>
      </c>
      <c r="AH55" s="28">
        <v>1.6</v>
      </c>
      <c r="AI55" s="28">
        <v>1.29</v>
      </c>
      <c r="AJ55" s="28">
        <v>0.092</v>
      </c>
      <c r="AK55" s="28">
        <v>0.18</v>
      </c>
      <c r="AL55" s="28">
        <v>1</v>
      </c>
      <c r="AM55" s="28">
        <v>1</v>
      </c>
      <c r="AN55" s="28">
        <v>0.2</v>
      </c>
      <c r="AO55" s="28">
        <v>1.5</v>
      </c>
      <c r="AP55" s="28">
        <v>1</v>
      </c>
      <c r="AQ55" s="28">
        <v>1</v>
      </c>
      <c r="AR55" s="28">
        <v>1</v>
      </c>
      <c r="AS55" s="28">
        <v>1</v>
      </c>
      <c r="AT55" s="28">
        <v>1</v>
      </c>
      <c r="AU55" s="28">
        <v>100</v>
      </c>
      <c r="AV55" s="28">
        <v>1</v>
      </c>
      <c r="AW55" s="28">
        <v>1</v>
      </c>
      <c r="AX55" s="28">
        <v>1</v>
      </c>
    </row>
    <row r="56" spans="1:50" ht="10.5">
      <c r="A56" s="33" t="e">
        <f>#REF!</f>
        <v>#REF!</v>
      </c>
      <c r="B56" s="28">
        <v>1</v>
      </c>
      <c r="C56" s="28">
        <v>1</v>
      </c>
      <c r="D56" s="28">
        <v>1.15</v>
      </c>
      <c r="E56" s="28">
        <v>1.15</v>
      </c>
      <c r="F56" s="28">
        <v>1.15</v>
      </c>
      <c r="G56" s="28">
        <v>1</v>
      </c>
      <c r="H56" s="28">
        <v>1</v>
      </c>
      <c r="I56" s="28">
        <v>1</v>
      </c>
      <c r="J56" s="28">
        <v>1</v>
      </c>
      <c r="K56" s="28">
        <v>0</v>
      </c>
      <c r="L56" s="28">
        <v>0</v>
      </c>
      <c r="M56" s="28">
        <v>100</v>
      </c>
      <c r="N56" s="28">
        <v>0</v>
      </c>
      <c r="O56" s="28">
        <v>0</v>
      </c>
      <c r="P56" s="28">
        <v>1</v>
      </c>
      <c r="Q56" s="28">
        <v>1</v>
      </c>
      <c r="R56" s="28">
        <v>2</v>
      </c>
      <c r="S56" s="28">
        <v>0</v>
      </c>
      <c r="T56" s="28">
        <v>1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1.7</v>
      </c>
      <c r="AH56" s="28">
        <v>1.6</v>
      </c>
      <c r="AI56" s="28">
        <v>1.29</v>
      </c>
      <c r="AJ56" s="28">
        <v>0.092</v>
      </c>
      <c r="AK56" s="28">
        <v>0.18</v>
      </c>
      <c r="AL56" s="28">
        <v>1</v>
      </c>
      <c r="AM56" s="28">
        <v>1</v>
      </c>
      <c r="AN56" s="28">
        <v>0.2</v>
      </c>
      <c r="AO56" s="28">
        <v>1.5</v>
      </c>
      <c r="AP56" s="28">
        <v>1</v>
      </c>
      <c r="AQ56" s="28">
        <v>1</v>
      </c>
      <c r="AR56" s="28">
        <v>1</v>
      </c>
      <c r="AS56" s="28">
        <v>1</v>
      </c>
      <c r="AT56" s="28">
        <v>1</v>
      </c>
      <c r="AU56" s="28">
        <v>100</v>
      </c>
      <c r="AV56" s="28">
        <v>1</v>
      </c>
      <c r="AW56" s="28">
        <v>1</v>
      </c>
      <c r="AX56" s="28">
        <v>1</v>
      </c>
    </row>
    <row r="57" spans="1:50" ht="10.5">
      <c r="A57" s="33" t="e">
        <f>#REF!</f>
        <v>#REF!</v>
      </c>
      <c r="B57" s="28">
        <v>1</v>
      </c>
      <c r="C57" s="28">
        <v>1</v>
      </c>
      <c r="D57" s="28">
        <v>1.15</v>
      </c>
      <c r="E57" s="28">
        <v>1.15</v>
      </c>
      <c r="F57" s="28">
        <v>1.15</v>
      </c>
      <c r="G57" s="28">
        <v>1</v>
      </c>
      <c r="H57" s="28">
        <v>1</v>
      </c>
      <c r="I57" s="28">
        <v>1</v>
      </c>
      <c r="J57" s="28">
        <v>1</v>
      </c>
      <c r="K57" s="28">
        <v>0</v>
      </c>
      <c r="L57" s="28">
        <v>0</v>
      </c>
      <c r="M57" s="28">
        <v>100</v>
      </c>
      <c r="N57" s="28">
        <v>0</v>
      </c>
      <c r="O57" s="28">
        <v>0</v>
      </c>
      <c r="P57" s="28">
        <v>1</v>
      </c>
      <c r="Q57" s="28">
        <v>1</v>
      </c>
      <c r="R57" s="28">
        <v>0</v>
      </c>
      <c r="S57" s="28">
        <v>0</v>
      </c>
      <c r="T57" s="28">
        <v>1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1.7</v>
      </c>
      <c r="AH57" s="28">
        <v>1.6</v>
      </c>
      <c r="AI57" s="28">
        <v>1.29</v>
      </c>
      <c r="AJ57" s="28">
        <v>0.092</v>
      </c>
      <c r="AK57" s="28">
        <v>0.18</v>
      </c>
      <c r="AL57" s="28">
        <v>1</v>
      </c>
      <c r="AM57" s="28">
        <v>1</v>
      </c>
      <c r="AN57" s="28">
        <v>0.2</v>
      </c>
      <c r="AO57" s="28">
        <v>1.5</v>
      </c>
      <c r="AP57" s="28">
        <v>1</v>
      </c>
      <c r="AQ57" s="28">
        <v>1</v>
      </c>
      <c r="AR57" s="28">
        <v>1</v>
      </c>
      <c r="AS57" s="28">
        <v>1</v>
      </c>
      <c r="AT57" s="28">
        <v>1</v>
      </c>
      <c r="AU57" s="28">
        <v>100</v>
      </c>
      <c r="AV57" s="28">
        <v>1</v>
      </c>
      <c r="AW57" s="28">
        <v>1</v>
      </c>
      <c r="AX57" s="28">
        <v>1</v>
      </c>
    </row>
    <row r="58" spans="1:50" ht="10.5">
      <c r="A58" s="33" t="e">
        <f>#REF!</f>
        <v>#REF!</v>
      </c>
      <c r="B58" s="28">
        <v>1</v>
      </c>
      <c r="C58" s="28">
        <v>1</v>
      </c>
      <c r="D58" s="28">
        <v>1.15</v>
      </c>
      <c r="E58" s="28">
        <v>1.15</v>
      </c>
      <c r="F58" s="28">
        <v>1.15</v>
      </c>
      <c r="G58" s="28">
        <v>1</v>
      </c>
      <c r="H58" s="28">
        <v>1</v>
      </c>
      <c r="I58" s="28">
        <v>1</v>
      </c>
      <c r="J58" s="28">
        <v>1</v>
      </c>
      <c r="K58" s="28">
        <v>0</v>
      </c>
      <c r="L58" s="28">
        <v>0</v>
      </c>
      <c r="M58" s="28">
        <v>100</v>
      </c>
      <c r="N58" s="28">
        <v>0</v>
      </c>
      <c r="O58" s="28">
        <v>0</v>
      </c>
      <c r="P58" s="28">
        <v>1</v>
      </c>
      <c r="Q58" s="28">
        <v>1</v>
      </c>
      <c r="R58" s="28">
        <v>0</v>
      </c>
      <c r="S58" s="28">
        <v>0</v>
      </c>
      <c r="T58" s="28">
        <v>1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1.7</v>
      </c>
      <c r="AH58" s="28">
        <v>1.6</v>
      </c>
      <c r="AI58" s="28">
        <v>1.29</v>
      </c>
      <c r="AJ58" s="28">
        <v>0.092</v>
      </c>
      <c r="AK58" s="28">
        <v>0.18</v>
      </c>
      <c r="AL58" s="28">
        <v>1</v>
      </c>
      <c r="AM58" s="28">
        <v>1</v>
      </c>
      <c r="AN58" s="28">
        <v>0.2</v>
      </c>
      <c r="AO58" s="28">
        <v>1.5</v>
      </c>
      <c r="AP58" s="28">
        <v>1</v>
      </c>
      <c r="AQ58" s="28">
        <v>1</v>
      </c>
      <c r="AR58" s="28">
        <v>1</v>
      </c>
      <c r="AS58" s="28">
        <v>1</v>
      </c>
      <c r="AT58" s="28">
        <v>1</v>
      </c>
      <c r="AU58" s="28">
        <v>100</v>
      </c>
      <c r="AV58" s="28">
        <v>1</v>
      </c>
      <c r="AW58" s="28">
        <v>1</v>
      </c>
      <c r="AX58" s="28">
        <v>1</v>
      </c>
    </row>
    <row r="59" spans="1:50" ht="10.5">
      <c r="A59" s="33" t="e">
        <f>#REF!</f>
        <v>#REF!</v>
      </c>
      <c r="B59" s="28">
        <v>1</v>
      </c>
      <c r="C59" s="28">
        <v>1</v>
      </c>
      <c r="D59" s="28">
        <v>1.15</v>
      </c>
      <c r="E59" s="28">
        <v>1.15</v>
      </c>
      <c r="F59" s="28">
        <v>1.15</v>
      </c>
      <c r="G59" s="28">
        <v>1</v>
      </c>
      <c r="H59" s="28">
        <v>1</v>
      </c>
      <c r="I59" s="28">
        <v>1</v>
      </c>
      <c r="J59" s="28">
        <v>1</v>
      </c>
      <c r="K59" s="28">
        <v>0</v>
      </c>
      <c r="L59" s="28">
        <v>0</v>
      </c>
      <c r="M59" s="28">
        <v>100</v>
      </c>
      <c r="N59" s="28">
        <v>0</v>
      </c>
      <c r="O59" s="28">
        <v>0</v>
      </c>
      <c r="P59" s="28">
        <v>1</v>
      </c>
      <c r="Q59" s="28">
        <v>1</v>
      </c>
      <c r="R59" s="28">
        <v>0</v>
      </c>
      <c r="S59" s="28">
        <v>0</v>
      </c>
      <c r="T59" s="28">
        <v>1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1.7</v>
      </c>
      <c r="AH59" s="28">
        <v>1.6</v>
      </c>
      <c r="AI59" s="28">
        <v>1.29</v>
      </c>
      <c r="AJ59" s="28">
        <v>0.092</v>
      </c>
      <c r="AK59" s="28">
        <v>0.18</v>
      </c>
      <c r="AL59" s="28">
        <v>1</v>
      </c>
      <c r="AM59" s="28">
        <v>1</v>
      </c>
      <c r="AN59" s="28">
        <v>0.2</v>
      </c>
      <c r="AO59" s="28">
        <v>1.5</v>
      </c>
      <c r="AP59" s="28">
        <v>1</v>
      </c>
      <c r="AQ59" s="28">
        <v>1</v>
      </c>
      <c r="AR59" s="28">
        <v>1</v>
      </c>
      <c r="AS59" s="28">
        <v>1</v>
      </c>
      <c r="AT59" s="28">
        <v>1</v>
      </c>
      <c r="AU59" s="28">
        <v>100</v>
      </c>
      <c r="AV59" s="28">
        <v>1</v>
      </c>
      <c r="AW59" s="28">
        <v>1</v>
      </c>
      <c r="AX59" s="28">
        <v>1</v>
      </c>
    </row>
    <row r="60" spans="1:50" ht="10.5">
      <c r="A60" s="33" t="e">
        <f>#REF!</f>
        <v>#REF!</v>
      </c>
      <c r="B60" s="28">
        <v>1</v>
      </c>
      <c r="C60" s="28">
        <v>1</v>
      </c>
      <c r="D60" s="28">
        <v>1.15</v>
      </c>
      <c r="E60" s="28">
        <v>1.15</v>
      </c>
      <c r="F60" s="28">
        <v>1.15</v>
      </c>
      <c r="G60" s="28">
        <v>1</v>
      </c>
      <c r="H60" s="28">
        <v>1</v>
      </c>
      <c r="I60" s="28">
        <v>1</v>
      </c>
      <c r="J60" s="28">
        <v>1</v>
      </c>
      <c r="K60" s="28">
        <v>0</v>
      </c>
      <c r="L60" s="28">
        <v>0</v>
      </c>
      <c r="M60" s="28">
        <v>100</v>
      </c>
      <c r="N60" s="28">
        <v>0</v>
      </c>
      <c r="O60" s="28">
        <v>0</v>
      </c>
      <c r="P60" s="28">
        <v>1</v>
      </c>
      <c r="Q60" s="28">
        <v>1</v>
      </c>
      <c r="R60" s="28">
        <v>0</v>
      </c>
      <c r="S60" s="28">
        <v>0</v>
      </c>
      <c r="T60" s="28">
        <v>1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1.7</v>
      </c>
      <c r="AH60" s="28">
        <v>1.6</v>
      </c>
      <c r="AI60" s="28">
        <v>1.29</v>
      </c>
      <c r="AJ60" s="28">
        <v>0.092</v>
      </c>
      <c r="AK60" s="28">
        <v>0.18</v>
      </c>
      <c r="AL60" s="28">
        <v>1</v>
      </c>
      <c r="AM60" s="28">
        <v>1</v>
      </c>
      <c r="AN60" s="28">
        <v>0.2</v>
      </c>
      <c r="AO60" s="28">
        <v>1.5</v>
      </c>
      <c r="AP60" s="28">
        <v>1</v>
      </c>
      <c r="AQ60" s="28">
        <v>1</v>
      </c>
      <c r="AR60" s="28">
        <v>1</v>
      </c>
      <c r="AS60" s="28">
        <v>1</v>
      </c>
      <c r="AT60" s="28">
        <v>1</v>
      </c>
      <c r="AU60" s="28">
        <v>100</v>
      </c>
      <c r="AV60" s="28">
        <v>1</v>
      </c>
      <c r="AW60" s="28">
        <v>1</v>
      </c>
      <c r="AX60" s="28">
        <v>1</v>
      </c>
    </row>
    <row r="61" spans="1:50" ht="10.5">
      <c r="A61" s="33" t="e">
        <f>#REF!</f>
        <v>#REF!</v>
      </c>
      <c r="B61" s="28">
        <v>1</v>
      </c>
      <c r="C61" s="28">
        <v>1</v>
      </c>
      <c r="D61" s="28">
        <v>1.15</v>
      </c>
      <c r="E61" s="28">
        <v>1.15</v>
      </c>
      <c r="F61" s="28">
        <v>1.15</v>
      </c>
      <c r="G61" s="28">
        <v>1</v>
      </c>
      <c r="H61" s="28">
        <v>1</v>
      </c>
      <c r="I61" s="28">
        <v>1</v>
      </c>
      <c r="J61" s="28">
        <v>1</v>
      </c>
      <c r="K61" s="28">
        <v>0</v>
      </c>
      <c r="L61" s="28">
        <v>0</v>
      </c>
      <c r="M61" s="28">
        <v>100</v>
      </c>
      <c r="N61" s="28">
        <v>0</v>
      </c>
      <c r="O61" s="28">
        <v>0</v>
      </c>
      <c r="P61" s="28">
        <v>1</v>
      </c>
      <c r="Q61" s="28">
        <v>1</v>
      </c>
      <c r="R61" s="28">
        <v>0</v>
      </c>
      <c r="S61" s="28">
        <v>0</v>
      </c>
      <c r="T61" s="28">
        <v>1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1.7</v>
      </c>
      <c r="AH61" s="28">
        <v>1.6</v>
      </c>
      <c r="AI61" s="28">
        <v>1.29</v>
      </c>
      <c r="AJ61" s="28">
        <v>0.092</v>
      </c>
      <c r="AK61" s="28">
        <v>0.18</v>
      </c>
      <c r="AL61" s="28">
        <v>1</v>
      </c>
      <c r="AM61" s="28">
        <v>1</v>
      </c>
      <c r="AN61" s="28">
        <v>0.2</v>
      </c>
      <c r="AO61" s="28">
        <v>1.5</v>
      </c>
      <c r="AP61" s="28">
        <v>1</v>
      </c>
      <c r="AQ61" s="28">
        <v>1</v>
      </c>
      <c r="AR61" s="28">
        <v>1</v>
      </c>
      <c r="AS61" s="28">
        <v>1</v>
      </c>
      <c r="AT61" s="28">
        <v>1</v>
      </c>
      <c r="AU61" s="28">
        <v>100</v>
      </c>
      <c r="AV61" s="28">
        <v>1</v>
      </c>
      <c r="AW61" s="28">
        <v>1</v>
      </c>
      <c r="AX61" s="28">
        <v>1</v>
      </c>
    </row>
    <row r="62" ht="10.5">
      <c r="A62" s="33"/>
    </row>
    <row r="63" spans="1:10" ht="10.5">
      <c r="A63" s="33"/>
      <c r="B63" s="63" t="s">
        <v>235</v>
      </c>
      <c r="C63" s="63"/>
      <c r="D63" s="63"/>
      <c r="E63" s="63"/>
      <c r="F63" s="63"/>
      <c r="G63" s="63"/>
      <c r="H63" s="63"/>
      <c r="I63" s="63"/>
      <c r="J63" s="63"/>
    </row>
    <row r="64" spans="1:10" ht="10.5">
      <c r="A64" s="33"/>
      <c r="B64" s="63"/>
      <c r="C64" s="63"/>
      <c r="D64" s="63"/>
      <c r="E64" s="63"/>
      <c r="F64" s="63"/>
      <c r="G64" s="63"/>
      <c r="H64" s="63"/>
      <c r="I64" s="63"/>
      <c r="J64" s="63"/>
    </row>
    <row r="65" spans="1:50" ht="10.5">
      <c r="A65" s="33" t="e">
        <f>#REF!</f>
        <v>#REF!</v>
      </c>
      <c r="B65" s="28">
        <v>1</v>
      </c>
      <c r="C65" s="28">
        <v>1</v>
      </c>
      <c r="D65" s="28">
        <v>1.15</v>
      </c>
      <c r="E65" s="28">
        <v>1.15</v>
      </c>
      <c r="F65" s="28">
        <v>1.15</v>
      </c>
      <c r="G65" s="28">
        <v>1</v>
      </c>
      <c r="H65" s="28">
        <v>1</v>
      </c>
      <c r="I65" s="28">
        <v>1</v>
      </c>
      <c r="J65" s="28">
        <v>1</v>
      </c>
      <c r="K65" s="28">
        <v>0</v>
      </c>
      <c r="L65" s="28">
        <v>0</v>
      </c>
      <c r="M65" s="28">
        <v>100</v>
      </c>
      <c r="N65" s="28">
        <v>0</v>
      </c>
      <c r="O65" s="28">
        <v>0</v>
      </c>
      <c r="P65" s="28">
        <v>1</v>
      </c>
      <c r="Q65" s="28">
        <v>1</v>
      </c>
      <c r="R65" s="28">
        <v>2</v>
      </c>
      <c r="S65" s="28">
        <v>0</v>
      </c>
      <c r="T65" s="28">
        <v>1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1.7</v>
      </c>
      <c r="AH65" s="28">
        <v>1.6</v>
      </c>
      <c r="AI65" s="28">
        <v>1.29</v>
      </c>
      <c r="AJ65" s="28">
        <v>0.092</v>
      </c>
      <c r="AK65" s="28">
        <v>0.18</v>
      </c>
      <c r="AL65" s="28">
        <v>1</v>
      </c>
      <c r="AM65" s="28">
        <v>1</v>
      </c>
      <c r="AN65" s="28">
        <v>0.2</v>
      </c>
      <c r="AO65" s="28">
        <v>1.5</v>
      </c>
      <c r="AP65" s="28">
        <v>1</v>
      </c>
      <c r="AQ65" s="28">
        <v>1</v>
      </c>
      <c r="AR65" s="28">
        <v>1</v>
      </c>
      <c r="AS65" s="28">
        <v>1</v>
      </c>
      <c r="AT65" s="28">
        <v>1</v>
      </c>
      <c r="AU65" s="28">
        <v>100</v>
      </c>
      <c r="AV65" s="28">
        <v>1</v>
      </c>
      <c r="AW65" s="28">
        <v>1</v>
      </c>
      <c r="AX65" s="28">
        <v>1</v>
      </c>
    </row>
    <row r="66" spans="1:50" ht="10.5">
      <c r="A66" s="33" t="e">
        <f>#REF!</f>
        <v>#REF!</v>
      </c>
      <c r="B66" s="28">
        <v>1</v>
      </c>
      <c r="C66" s="28">
        <v>1</v>
      </c>
      <c r="D66" s="28">
        <v>1.15</v>
      </c>
      <c r="E66" s="28">
        <v>1.15</v>
      </c>
      <c r="F66" s="28">
        <v>1.15</v>
      </c>
      <c r="G66" s="28">
        <v>1</v>
      </c>
      <c r="H66" s="28">
        <v>1</v>
      </c>
      <c r="I66" s="28">
        <v>1</v>
      </c>
      <c r="J66" s="28">
        <v>1</v>
      </c>
      <c r="K66" s="28">
        <v>0</v>
      </c>
      <c r="L66" s="28">
        <v>0</v>
      </c>
      <c r="M66" s="28">
        <v>100</v>
      </c>
      <c r="N66" s="28">
        <v>0</v>
      </c>
      <c r="O66" s="28">
        <v>0</v>
      </c>
      <c r="P66" s="28">
        <v>1</v>
      </c>
      <c r="Q66" s="28">
        <v>1</v>
      </c>
      <c r="R66" s="28">
        <v>0</v>
      </c>
      <c r="S66" s="28">
        <v>0</v>
      </c>
      <c r="T66" s="28">
        <v>1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1.7</v>
      </c>
      <c r="AH66" s="28">
        <v>1.6</v>
      </c>
      <c r="AI66" s="28">
        <v>1.29</v>
      </c>
      <c r="AJ66" s="28">
        <v>0.092</v>
      </c>
      <c r="AK66" s="28">
        <v>0.18</v>
      </c>
      <c r="AL66" s="28">
        <v>1</v>
      </c>
      <c r="AM66" s="28">
        <v>1</v>
      </c>
      <c r="AN66" s="28">
        <v>0.2</v>
      </c>
      <c r="AO66" s="28">
        <v>1.5</v>
      </c>
      <c r="AP66" s="28">
        <v>1</v>
      </c>
      <c r="AQ66" s="28">
        <v>1</v>
      </c>
      <c r="AR66" s="28">
        <v>1</v>
      </c>
      <c r="AS66" s="28">
        <v>1</v>
      </c>
      <c r="AT66" s="28">
        <v>1</v>
      </c>
      <c r="AU66" s="28">
        <v>100</v>
      </c>
      <c r="AV66" s="28">
        <v>1</v>
      </c>
      <c r="AW66" s="28">
        <v>1</v>
      </c>
      <c r="AX66" s="28">
        <v>1</v>
      </c>
    </row>
    <row r="67" spans="1:50" ht="10.5">
      <c r="A67" s="33" t="e">
        <f>#REF!</f>
        <v>#REF!</v>
      </c>
      <c r="B67" s="28">
        <v>1</v>
      </c>
      <c r="C67" s="28">
        <v>1</v>
      </c>
      <c r="D67" s="28">
        <v>1.15</v>
      </c>
      <c r="E67" s="28">
        <v>1.15</v>
      </c>
      <c r="F67" s="28">
        <v>1.15</v>
      </c>
      <c r="G67" s="28">
        <v>1</v>
      </c>
      <c r="H67" s="28">
        <v>1</v>
      </c>
      <c r="I67" s="28">
        <v>1</v>
      </c>
      <c r="J67" s="28">
        <v>1</v>
      </c>
      <c r="K67" s="28">
        <v>0</v>
      </c>
      <c r="L67" s="28">
        <v>0</v>
      </c>
      <c r="M67" s="28">
        <v>100</v>
      </c>
      <c r="N67" s="28">
        <v>0</v>
      </c>
      <c r="O67" s="28">
        <v>0</v>
      </c>
      <c r="P67" s="28">
        <v>1</v>
      </c>
      <c r="Q67" s="28">
        <v>1</v>
      </c>
      <c r="R67" s="28">
        <v>0</v>
      </c>
      <c r="S67" s="28">
        <v>0</v>
      </c>
      <c r="T67" s="28">
        <v>1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1.7</v>
      </c>
      <c r="AH67" s="28">
        <v>1.6</v>
      </c>
      <c r="AI67" s="28">
        <v>1.29</v>
      </c>
      <c r="AJ67" s="28">
        <v>0.092</v>
      </c>
      <c r="AK67" s="28">
        <v>0.18</v>
      </c>
      <c r="AL67" s="28">
        <v>1</v>
      </c>
      <c r="AM67" s="28">
        <v>1</v>
      </c>
      <c r="AN67" s="28">
        <v>0.2</v>
      </c>
      <c r="AO67" s="28">
        <v>1.5</v>
      </c>
      <c r="AP67" s="28">
        <v>1</v>
      </c>
      <c r="AQ67" s="28">
        <v>1</v>
      </c>
      <c r="AR67" s="28">
        <v>1</v>
      </c>
      <c r="AS67" s="28">
        <v>1</v>
      </c>
      <c r="AT67" s="28">
        <v>1</v>
      </c>
      <c r="AU67" s="28">
        <v>100</v>
      </c>
      <c r="AV67" s="28">
        <v>1</v>
      </c>
      <c r="AW67" s="28">
        <v>1</v>
      </c>
      <c r="AX67" s="28">
        <v>1</v>
      </c>
    </row>
    <row r="68" spans="1:50" ht="10.5">
      <c r="A68" s="33" t="e">
        <f>#REF!</f>
        <v>#REF!</v>
      </c>
      <c r="B68" s="28">
        <v>1</v>
      </c>
      <c r="C68" s="28">
        <v>1</v>
      </c>
      <c r="D68" s="28">
        <v>1.15</v>
      </c>
      <c r="E68" s="28">
        <v>1.15</v>
      </c>
      <c r="F68" s="28">
        <v>1.15</v>
      </c>
      <c r="G68" s="28">
        <v>1</v>
      </c>
      <c r="H68" s="28">
        <v>1</v>
      </c>
      <c r="I68" s="28">
        <v>1</v>
      </c>
      <c r="J68" s="28">
        <v>1</v>
      </c>
      <c r="K68" s="28">
        <v>0</v>
      </c>
      <c r="L68" s="28">
        <v>0</v>
      </c>
      <c r="M68" s="28">
        <v>100</v>
      </c>
      <c r="N68" s="28">
        <v>0</v>
      </c>
      <c r="O68" s="28">
        <v>0</v>
      </c>
      <c r="P68" s="28">
        <v>1</v>
      </c>
      <c r="Q68" s="28">
        <v>1</v>
      </c>
      <c r="R68" s="28">
        <v>2</v>
      </c>
      <c r="S68" s="28">
        <v>0</v>
      </c>
      <c r="T68" s="28">
        <v>1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1.7</v>
      </c>
      <c r="AH68" s="28">
        <v>1.6</v>
      </c>
      <c r="AI68" s="28">
        <v>1.29</v>
      </c>
      <c r="AJ68" s="28">
        <v>0.092</v>
      </c>
      <c r="AK68" s="28">
        <v>0.18</v>
      </c>
      <c r="AL68" s="28">
        <v>1</v>
      </c>
      <c r="AM68" s="28">
        <v>1</v>
      </c>
      <c r="AN68" s="28">
        <v>0.2</v>
      </c>
      <c r="AO68" s="28">
        <v>1.5</v>
      </c>
      <c r="AP68" s="28">
        <v>1</v>
      </c>
      <c r="AQ68" s="28">
        <v>1</v>
      </c>
      <c r="AR68" s="28">
        <v>1</v>
      </c>
      <c r="AS68" s="28">
        <v>1</v>
      </c>
      <c r="AT68" s="28">
        <v>1</v>
      </c>
      <c r="AU68" s="28">
        <v>100</v>
      </c>
      <c r="AV68" s="28">
        <v>1</v>
      </c>
      <c r="AW68" s="28">
        <v>1</v>
      </c>
      <c r="AX68" s="28">
        <v>1</v>
      </c>
    </row>
    <row r="69" spans="1:50" ht="10.5">
      <c r="A69" s="33" t="e">
        <f>#REF!</f>
        <v>#REF!</v>
      </c>
      <c r="B69" s="28">
        <v>1</v>
      </c>
      <c r="C69" s="28">
        <v>1</v>
      </c>
      <c r="D69" s="28">
        <v>1.15</v>
      </c>
      <c r="E69" s="28">
        <v>1.15</v>
      </c>
      <c r="F69" s="28">
        <v>1.15</v>
      </c>
      <c r="G69" s="28">
        <v>1</v>
      </c>
      <c r="H69" s="28">
        <v>1</v>
      </c>
      <c r="I69" s="28">
        <v>1</v>
      </c>
      <c r="J69" s="28">
        <v>1</v>
      </c>
      <c r="K69" s="28">
        <v>0</v>
      </c>
      <c r="L69" s="28">
        <v>0</v>
      </c>
      <c r="M69" s="28">
        <v>100</v>
      </c>
      <c r="N69" s="28">
        <v>0</v>
      </c>
      <c r="O69" s="28">
        <v>0</v>
      </c>
      <c r="P69" s="28">
        <v>1</v>
      </c>
      <c r="Q69" s="28">
        <v>1</v>
      </c>
      <c r="R69" s="28">
        <v>0</v>
      </c>
      <c r="S69" s="28">
        <v>0</v>
      </c>
      <c r="T69" s="28">
        <v>1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1.7</v>
      </c>
      <c r="AH69" s="28">
        <v>1.6</v>
      </c>
      <c r="AI69" s="28">
        <v>1.29</v>
      </c>
      <c r="AJ69" s="28">
        <v>0.092</v>
      </c>
      <c r="AK69" s="28">
        <v>0.18</v>
      </c>
      <c r="AL69" s="28">
        <v>1</v>
      </c>
      <c r="AM69" s="28">
        <v>1</v>
      </c>
      <c r="AN69" s="28">
        <v>0.2</v>
      </c>
      <c r="AO69" s="28">
        <v>1.5</v>
      </c>
      <c r="AP69" s="28">
        <v>1</v>
      </c>
      <c r="AQ69" s="28">
        <v>1</v>
      </c>
      <c r="AR69" s="28">
        <v>1</v>
      </c>
      <c r="AS69" s="28">
        <v>1</v>
      </c>
      <c r="AT69" s="28">
        <v>1</v>
      </c>
      <c r="AU69" s="28">
        <v>100</v>
      </c>
      <c r="AV69" s="28">
        <v>1</v>
      </c>
      <c r="AW69" s="28">
        <v>1</v>
      </c>
      <c r="AX69" s="28">
        <v>1</v>
      </c>
    </row>
    <row r="70" spans="1:50" ht="10.5">
      <c r="A70" s="33" t="e">
        <f>#REF!</f>
        <v>#REF!</v>
      </c>
      <c r="B70" s="28">
        <v>1</v>
      </c>
      <c r="C70" s="28">
        <v>1</v>
      </c>
      <c r="D70" s="28">
        <v>1.15</v>
      </c>
      <c r="E70" s="28">
        <v>1.15</v>
      </c>
      <c r="F70" s="28">
        <v>1.15</v>
      </c>
      <c r="G70" s="28">
        <v>1</v>
      </c>
      <c r="H70" s="28">
        <v>1</v>
      </c>
      <c r="I70" s="28">
        <v>1</v>
      </c>
      <c r="J70" s="28">
        <v>1</v>
      </c>
      <c r="K70" s="28">
        <v>0</v>
      </c>
      <c r="L70" s="28">
        <v>0</v>
      </c>
      <c r="M70" s="28">
        <v>100</v>
      </c>
      <c r="N70" s="28">
        <v>0</v>
      </c>
      <c r="O70" s="28">
        <v>0</v>
      </c>
      <c r="P70" s="28">
        <v>1</v>
      </c>
      <c r="Q70" s="28">
        <v>1</v>
      </c>
      <c r="R70" s="28">
        <v>2</v>
      </c>
      <c r="S70" s="28">
        <v>0</v>
      </c>
      <c r="T70" s="28">
        <v>1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1.7</v>
      </c>
      <c r="AH70" s="28">
        <v>1.6</v>
      </c>
      <c r="AI70" s="28">
        <v>1.29</v>
      </c>
      <c r="AJ70" s="28">
        <v>0.092</v>
      </c>
      <c r="AK70" s="28">
        <v>0.18</v>
      </c>
      <c r="AL70" s="28">
        <v>1</v>
      </c>
      <c r="AM70" s="28">
        <v>1</v>
      </c>
      <c r="AN70" s="28">
        <v>0.2</v>
      </c>
      <c r="AO70" s="28">
        <v>1.5</v>
      </c>
      <c r="AP70" s="28">
        <v>1</v>
      </c>
      <c r="AQ70" s="28">
        <v>1</v>
      </c>
      <c r="AR70" s="28">
        <v>1</v>
      </c>
      <c r="AS70" s="28">
        <v>1</v>
      </c>
      <c r="AT70" s="28">
        <v>1</v>
      </c>
      <c r="AU70" s="28">
        <v>100</v>
      </c>
      <c r="AV70" s="28">
        <v>1</v>
      </c>
      <c r="AW70" s="28">
        <v>1</v>
      </c>
      <c r="AX70" s="28">
        <v>1</v>
      </c>
    </row>
    <row r="71" spans="1:50" ht="10.5">
      <c r="A71" s="33" t="e">
        <f>#REF!</f>
        <v>#REF!</v>
      </c>
      <c r="B71" s="28">
        <v>1</v>
      </c>
      <c r="C71" s="28">
        <v>1</v>
      </c>
      <c r="D71" s="28">
        <v>1.15</v>
      </c>
      <c r="E71" s="28">
        <v>1.15</v>
      </c>
      <c r="F71" s="28">
        <v>1.15</v>
      </c>
      <c r="G71" s="28">
        <v>1</v>
      </c>
      <c r="H71" s="28">
        <v>1</v>
      </c>
      <c r="I71" s="28">
        <v>1</v>
      </c>
      <c r="J71" s="28">
        <v>1</v>
      </c>
      <c r="K71" s="28">
        <v>0</v>
      </c>
      <c r="L71" s="28">
        <v>0</v>
      </c>
      <c r="M71" s="28">
        <v>100</v>
      </c>
      <c r="N71" s="28">
        <v>0</v>
      </c>
      <c r="O71" s="28">
        <v>0</v>
      </c>
      <c r="P71" s="28">
        <v>1</v>
      </c>
      <c r="Q71" s="28">
        <v>1</v>
      </c>
      <c r="R71" s="28">
        <v>0</v>
      </c>
      <c r="S71" s="28">
        <v>0</v>
      </c>
      <c r="T71" s="28">
        <v>1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1.7</v>
      </c>
      <c r="AH71" s="28">
        <v>1.6</v>
      </c>
      <c r="AI71" s="28">
        <v>1.29</v>
      </c>
      <c r="AJ71" s="28">
        <v>0.092</v>
      </c>
      <c r="AK71" s="28">
        <v>0.18</v>
      </c>
      <c r="AL71" s="28">
        <v>1</v>
      </c>
      <c r="AM71" s="28">
        <v>1</v>
      </c>
      <c r="AN71" s="28">
        <v>0.2</v>
      </c>
      <c r="AO71" s="28">
        <v>1.5</v>
      </c>
      <c r="AP71" s="28">
        <v>1</v>
      </c>
      <c r="AQ71" s="28">
        <v>1</v>
      </c>
      <c r="AR71" s="28">
        <v>1</v>
      </c>
      <c r="AS71" s="28">
        <v>1</v>
      </c>
      <c r="AT71" s="28">
        <v>1</v>
      </c>
      <c r="AU71" s="28">
        <v>100</v>
      </c>
      <c r="AV71" s="28">
        <v>1</v>
      </c>
      <c r="AW71" s="28">
        <v>1</v>
      </c>
      <c r="AX71" s="28">
        <v>1</v>
      </c>
    </row>
    <row r="72" spans="1:50" ht="10.5">
      <c r="A72" s="33" t="e">
        <f>#REF!</f>
        <v>#REF!</v>
      </c>
      <c r="B72" s="28">
        <v>1</v>
      </c>
      <c r="C72" s="28">
        <v>1</v>
      </c>
      <c r="D72" s="28">
        <v>1.15</v>
      </c>
      <c r="E72" s="28">
        <v>1.15</v>
      </c>
      <c r="F72" s="28">
        <v>1.15</v>
      </c>
      <c r="G72" s="28">
        <v>1</v>
      </c>
      <c r="H72" s="28">
        <v>1</v>
      </c>
      <c r="I72" s="28">
        <v>1</v>
      </c>
      <c r="J72" s="28">
        <v>1</v>
      </c>
      <c r="K72" s="28">
        <v>0</v>
      </c>
      <c r="L72" s="28">
        <v>0</v>
      </c>
      <c r="M72" s="28">
        <v>100</v>
      </c>
      <c r="N72" s="28">
        <v>0</v>
      </c>
      <c r="O72" s="28">
        <v>0</v>
      </c>
      <c r="P72" s="28">
        <v>1</v>
      </c>
      <c r="Q72" s="28">
        <v>1</v>
      </c>
      <c r="R72" s="28">
        <v>2</v>
      </c>
      <c r="S72" s="28">
        <v>0</v>
      </c>
      <c r="T72" s="28">
        <v>1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1.7</v>
      </c>
      <c r="AH72" s="28">
        <v>1.6</v>
      </c>
      <c r="AI72" s="28">
        <v>1.29</v>
      </c>
      <c r="AJ72" s="28">
        <v>0.092</v>
      </c>
      <c r="AK72" s="28">
        <v>0.18</v>
      </c>
      <c r="AL72" s="28">
        <v>1</v>
      </c>
      <c r="AM72" s="28">
        <v>1</v>
      </c>
      <c r="AN72" s="28">
        <v>0.2</v>
      </c>
      <c r="AO72" s="28">
        <v>1.5</v>
      </c>
      <c r="AP72" s="28">
        <v>1</v>
      </c>
      <c r="AQ72" s="28">
        <v>1</v>
      </c>
      <c r="AR72" s="28">
        <v>1</v>
      </c>
      <c r="AS72" s="28">
        <v>1</v>
      </c>
      <c r="AT72" s="28">
        <v>1</v>
      </c>
      <c r="AU72" s="28">
        <v>100</v>
      </c>
      <c r="AV72" s="28">
        <v>1</v>
      </c>
      <c r="AW72" s="28">
        <v>1</v>
      </c>
      <c r="AX72" s="28">
        <v>1</v>
      </c>
    </row>
    <row r="73" spans="1:50" ht="10.5">
      <c r="A73" s="33" t="e">
        <f>#REF!</f>
        <v>#REF!</v>
      </c>
      <c r="B73" s="28">
        <v>1</v>
      </c>
      <c r="C73" s="28">
        <v>1</v>
      </c>
      <c r="D73" s="28">
        <v>1.15</v>
      </c>
      <c r="E73" s="28">
        <v>1.15</v>
      </c>
      <c r="F73" s="28">
        <v>1.15</v>
      </c>
      <c r="G73" s="28">
        <v>1</v>
      </c>
      <c r="H73" s="28">
        <v>1</v>
      </c>
      <c r="I73" s="28">
        <v>1</v>
      </c>
      <c r="J73" s="28">
        <v>1</v>
      </c>
      <c r="K73" s="28">
        <v>0</v>
      </c>
      <c r="L73" s="28">
        <v>0</v>
      </c>
      <c r="M73" s="28">
        <v>100</v>
      </c>
      <c r="N73" s="28">
        <v>0</v>
      </c>
      <c r="O73" s="28">
        <v>0</v>
      </c>
      <c r="P73" s="28">
        <v>1</v>
      </c>
      <c r="Q73" s="28">
        <v>1</v>
      </c>
      <c r="R73" s="28">
        <v>0</v>
      </c>
      <c r="S73" s="28">
        <v>0</v>
      </c>
      <c r="T73" s="28">
        <v>1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1.7</v>
      </c>
      <c r="AH73" s="28">
        <v>1.6</v>
      </c>
      <c r="AI73" s="28">
        <v>1.29</v>
      </c>
      <c r="AJ73" s="28">
        <v>0.092</v>
      </c>
      <c r="AK73" s="28">
        <v>0.18</v>
      </c>
      <c r="AL73" s="28">
        <v>1</v>
      </c>
      <c r="AM73" s="28">
        <v>1</v>
      </c>
      <c r="AN73" s="28">
        <v>0.2</v>
      </c>
      <c r="AO73" s="28">
        <v>1.5</v>
      </c>
      <c r="AP73" s="28">
        <v>1</v>
      </c>
      <c r="AQ73" s="28">
        <v>1</v>
      </c>
      <c r="AR73" s="28">
        <v>1</v>
      </c>
      <c r="AS73" s="28">
        <v>1</v>
      </c>
      <c r="AT73" s="28">
        <v>1</v>
      </c>
      <c r="AU73" s="28">
        <v>100</v>
      </c>
      <c r="AV73" s="28">
        <v>1</v>
      </c>
      <c r="AW73" s="28">
        <v>1</v>
      </c>
      <c r="AX73" s="28">
        <v>1</v>
      </c>
    </row>
  </sheetData>
  <mergeCells count="8">
    <mergeCell ref="B7:J8"/>
    <mergeCell ref="B40:J41"/>
    <mergeCell ref="B47:J48"/>
    <mergeCell ref="B63:J64"/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J73"/>
  <sheetViews>
    <sheetView workbookViewId="0" topLeftCell="A1">
      <selection activeCell="A1" sqref="A1"/>
    </sheetView>
  </sheetViews>
  <sheetFormatPr defaultColWidth="9.140625" defaultRowHeight="10.5"/>
  <cols>
    <col min="1" max="1" width="4.7109375" style="37" customWidth="1"/>
    <col min="2" max="16384" width="9.140625" style="38" customWidth="1"/>
  </cols>
  <sheetData>
    <row r="1" spans="1:10" s="30" customFormat="1" ht="10.5">
      <c r="A1" s="32"/>
      <c r="B1" s="32" t="s">
        <v>339</v>
      </c>
      <c r="C1" s="32" t="s">
        <v>340</v>
      </c>
      <c r="D1" s="32" t="s">
        <v>341</v>
      </c>
      <c r="E1" s="32" t="s">
        <v>342</v>
      </c>
      <c r="F1" s="32" t="s">
        <v>343</v>
      </c>
      <c r="G1" s="32" t="s">
        <v>344</v>
      </c>
      <c r="H1" s="32" t="s">
        <v>345</v>
      </c>
      <c r="I1" s="32" t="s">
        <v>346</v>
      </c>
      <c r="J1" s="32" t="s">
        <v>347</v>
      </c>
    </row>
    <row r="2" spans="1:10" ht="10.5">
      <c r="A2" s="78"/>
      <c r="B2" s="79"/>
      <c r="C2" s="79"/>
      <c r="D2" s="79"/>
      <c r="E2" s="79"/>
      <c r="F2" s="79"/>
      <c r="G2" s="79"/>
      <c r="H2" s="79"/>
      <c r="I2" s="79"/>
      <c r="J2" s="79"/>
    </row>
    <row r="3" spans="1:10" ht="10.5">
      <c r="A3" s="40"/>
      <c r="B3" s="80" t="s">
        <v>288</v>
      </c>
      <c r="C3" s="80"/>
      <c r="D3" s="80"/>
      <c r="E3" s="80"/>
      <c r="F3" s="80"/>
      <c r="G3" s="80"/>
      <c r="H3" s="80"/>
      <c r="I3" s="80"/>
      <c r="J3" s="80"/>
    </row>
    <row r="4" spans="1:10" ht="10.5">
      <c r="A4" s="40"/>
      <c r="B4" s="80" t="s">
        <v>289</v>
      </c>
      <c r="C4" s="80"/>
      <c r="D4" s="80"/>
      <c r="E4" s="80"/>
      <c r="F4" s="80"/>
      <c r="G4" s="80"/>
      <c r="H4" s="80"/>
      <c r="I4" s="80"/>
      <c r="J4" s="80"/>
    </row>
    <row r="5" spans="1:10" ht="10.5">
      <c r="A5" s="78"/>
      <c r="B5" s="79"/>
      <c r="C5" s="79"/>
      <c r="D5" s="79"/>
      <c r="E5" s="79"/>
      <c r="F5" s="79"/>
      <c r="G5" s="79"/>
      <c r="H5" s="79"/>
      <c r="I5" s="79"/>
      <c r="J5" s="79"/>
    </row>
    <row r="6" ht="10.5">
      <c r="A6" s="39"/>
    </row>
    <row r="7" spans="1:10" ht="10.5">
      <c r="A7" s="39"/>
      <c r="B7" s="81" t="s">
        <v>31</v>
      </c>
      <c r="C7" s="81"/>
      <c r="D7" s="81"/>
      <c r="E7" s="81"/>
      <c r="F7" s="81"/>
      <c r="G7" s="81"/>
      <c r="H7" s="81"/>
      <c r="I7" s="81"/>
      <c r="J7" s="81"/>
    </row>
    <row r="8" spans="1:10" ht="10.5">
      <c r="A8" s="39"/>
      <c r="B8" s="81"/>
      <c r="C8" s="81"/>
      <c r="D8" s="81"/>
      <c r="E8" s="81"/>
      <c r="F8" s="81"/>
      <c r="G8" s="81"/>
      <c r="H8" s="81"/>
      <c r="I8" s="81"/>
      <c r="J8" s="81"/>
    </row>
    <row r="9" spans="1:10" ht="10.5">
      <c r="A9" s="39" t="e">
        <f>#REF!</f>
        <v>#REF!</v>
      </c>
      <c r="B9" s="38" t="s">
        <v>348</v>
      </c>
      <c r="C9" s="38" t="s">
        <v>348</v>
      </c>
      <c r="D9" s="38" t="s">
        <v>349</v>
      </c>
      <c r="E9" s="38" t="s">
        <v>349</v>
      </c>
      <c r="F9" s="38" t="s">
        <v>350</v>
      </c>
      <c r="G9" s="38" t="s">
        <v>349</v>
      </c>
      <c r="H9" s="38" t="s">
        <v>349</v>
      </c>
      <c r="I9" s="38" t="s">
        <v>351</v>
      </c>
      <c r="J9" s="38" t="s">
        <v>349</v>
      </c>
    </row>
    <row r="10" spans="1:10" ht="10.5">
      <c r="A10" s="39" t="e">
        <f>#REF!</f>
        <v>#REF!</v>
      </c>
      <c r="B10" s="38" t="s">
        <v>348</v>
      </c>
      <c r="C10" s="38" t="s">
        <v>348</v>
      </c>
      <c r="D10" s="38" t="s">
        <v>349</v>
      </c>
      <c r="E10" s="38" t="s">
        <v>349</v>
      </c>
      <c r="F10" s="38" t="s">
        <v>350</v>
      </c>
      <c r="G10" s="38" t="s">
        <v>349</v>
      </c>
      <c r="H10" s="38" t="s">
        <v>349</v>
      </c>
      <c r="I10" s="38" t="s">
        <v>351</v>
      </c>
      <c r="J10" s="38" t="s">
        <v>349</v>
      </c>
    </row>
    <row r="11" spans="1:10" ht="10.5">
      <c r="A11" s="39" t="e">
        <f>#REF!</f>
        <v>#REF!</v>
      </c>
      <c r="B11" s="38" t="s">
        <v>348</v>
      </c>
      <c r="C11" s="38" t="s">
        <v>348</v>
      </c>
      <c r="D11" s="38" t="s">
        <v>349</v>
      </c>
      <c r="E11" s="38" t="s">
        <v>349</v>
      </c>
      <c r="F11" s="38" t="s">
        <v>350</v>
      </c>
      <c r="G11" s="38" t="s">
        <v>349</v>
      </c>
      <c r="H11" s="38" t="s">
        <v>349</v>
      </c>
      <c r="I11" s="38" t="s">
        <v>351</v>
      </c>
      <c r="J11" s="38" t="s">
        <v>349</v>
      </c>
    </row>
    <row r="12" spans="1:10" ht="10.5">
      <c r="A12" s="39" t="e">
        <f>#REF!</f>
        <v>#REF!</v>
      </c>
      <c r="B12" s="38" t="s">
        <v>348</v>
      </c>
      <c r="C12" s="38" t="s">
        <v>352</v>
      </c>
      <c r="D12" s="38" t="s">
        <v>349</v>
      </c>
      <c r="E12" s="38" t="s">
        <v>349</v>
      </c>
      <c r="F12" s="38" t="s">
        <v>353</v>
      </c>
      <c r="G12" s="38" t="s">
        <v>349</v>
      </c>
      <c r="H12" s="38" t="s">
        <v>349</v>
      </c>
      <c r="I12" s="38" t="s">
        <v>348</v>
      </c>
      <c r="J12" s="38" t="s">
        <v>349</v>
      </c>
    </row>
    <row r="13" spans="1:10" ht="10.5">
      <c r="A13" s="39" t="e">
        <f>#REF!</f>
        <v>#REF!</v>
      </c>
      <c r="B13" s="38" t="s">
        <v>348</v>
      </c>
      <c r="C13" s="38" t="s">
        <v>352</v>
      </c>
      <c r="D13" s="38" t="s">
        <v>349</v>
      </c>
      <c r="E13" s="38" t="s">
        <v>349</v>
      </c>
      <c r="F13" s="38" t="s">
        <v>353</v>
      </c>
      <c r="G13" s="38" t="s">
        <v>349</v>
      </c>
      <c r="H13" s="38" t="s">
        <v>349</v>
      </c>
      <c r="I13" s="38" t="s">
        <v>348</v>
      </c>
      <c r="J13" s="38" t="s">
        <v>349</v>
      </c>
    </row>
    <row r="14" spans="1:10" ht="10.5">
      <c r="A14" s="39" t="e">
        <f>#REF!</f>
        <v>#REF!</v>
      </c>
      <c r="B14" s="38" t="s">
        <v>348</v>
      </c>
      <c r="C14" s="38" t="s">
        <v>352</v>
      </c>
      <c r="D14" s="38" t="s">
        <v>349</v>
      </c>
      <c r="E14" s="38" t="s">
        <v>349</v>
      </c>
      <c r="F14" s="38" t="s">
        <v>353</v>
      </c>
      <c r="G14" s="38" t="s">
        <v>349</v>
      </c>
      <c r="H14" s="38" t="s">
        <v>349</v>
      </c>
      <c r="I14" s="38" t="s">
        <v>348</v>
      </c>
      <c r="J14" s="38" t="s">
        <v>349</v>
      </c>
    </row>
    <row r="15" spans="1:10" ht="10.5">
      <c r="A15" s="39" t="e">
        <f>#REF!</f>
        <v>#REF!</v>
      </c>
      <c r="B15" s="38" t="s">
        <v>348</v>
      </c>
      <c r="C15" s="38" t="s">
        <v>352</v>
      </c>
      <c r="D15" s="38" t="s">
        <v>349</v>
      </c>
      <c r="E15" s="38" t="s">
        <v>349</v>
      </c>
      <c r="F15" s="38" t="s">
        <v>353</v>
      </c>
      <c r="G15" s="38" t="s">
        <v>349</v>
      </c>
      <c r="H15" s="38" t="s">
        <v>349</v>
      </c>
      <c r="I15" s="38" t="s">
        <v>348</v>
      </c>
      <c r="J15" s="38" t="s">
        <v>349</v>
      </c>
    </row>
    <row r="16" spans="1:10" ht="10.5">
      <c r="A16" s="39" t="e">
        <f>#REF!</f>
        <v>#REF!</v>
      </c>
      <c r="B16" s="38" t="s">
        <v>348</v>
      </c>
      <c r="C16" s="38" t="s">
        <v>348</v>
      </c>
      <c r="D16" s="38" t="s">
        <v>349</v>
      </c>
      <c r="E16" s="38" t="s">
        <v>349</v>
      </c>
      <c r="F16" s="38" t="s">
        <v>350</v>
      </c>
      <c r="G16" s="38" t="s">
        <v>349</v>
      </c>
      <c r="H16" s="38" t="s">
        <v>349</v>
      </c>
      <c r="I16" s="38" t="s">
        <v>351</v>
      </c>
      <c r="J16" s="38" t="s">
        <v>349</v>
      </c>
    </row>
    <row r="17" spans="1:10" ht="10.5">
      <c r="A17" s="39" t="e">
        <f>#REF!</f>
        <v>#REF!</v>
      </c>
      <c r="B17" s="38" t="s">
        <v>348</v>
      </c>
      <c r="C17" s="38" t="s">
        <v>352</v>
      </c>
      <c r="D17" s="38" t="s">
        <v>349</v>
      </c>
      <c r="E17" s="38" t="s">
        <v>349</v>
      </c>
      <c r="F17" s="38" t="s">
        <v>353</v>
      </c>
      <c r="G17" s="38" t="s">
        <v>349</v>
      </c>
      <c r="H17" s="38" t="s">
        <v>349</v>
      </c>
      <c r="I17" s="38" t="s">
        <v>348</v>
      </c>
      <c r="J17" s="38" t="s">
        <v>349</v>
      </c>
    </row>
    <row r="18" spans="1:10" ht="10.5">
      <c r="A18" s="39" t="e">
        <f>#REF!</f>
        <v>#REF!</v>
      </c>
      <c r="B18" s="38" t="s">
        <v>348</v>
      </c>
      <c r="C18" s="38" t="s">
        <v>348</v>
      </c>
      <c r="D18" s="38" t="s">
        <v>349</v>
      </c>
      <c r="E18" s="38" t="s">
        <v>349</v>
      </c>
      <c r="F18" s="38" t="s">
        <v>350</v>
      </c>
      <c r="G18" s="38" t="s">
        <v>354</v>
      </c>
      <c r="H18" s="38" t="s">
        <v>349</v>
      </c>
      <c r="I18" s="38" t="s">
        <v>351</v>
      </c>
      <c r="J18" s="38" t="s">
        <v>349</v>
      </c>
    </row>
    <row r="19" spans="1:10" ht="10.5">
      <c r="A19" s="39" t="e">
        <f>#REF!</f>
        <v>#REF!</v>
      </c>
      <c r="B19" s="38" t="s">
        <v>348</v>
      </c>
      <c r="C19" s="38" t="s">
        <v>352</v>
      </c>
      <c r="D19" s="38" t="s">
        <v>349</v>
      </c>
      <c r="E19" s="38" t="s">
        <v>349</v>
      </c>
      <c r="F19" s="38" t="s">
        <v>353</v>
      </c>
      <c r="G19" s="38" t="s">
        <v>349</v>
      </c>
      <c r="H19" s="38" t="s">
        <v>349</v>
      </c>
      <c r="I19" s="38" t="s">
        <v>348</v>
      </c>
      <c r="J19" s="38" t="s">
        <v>349</v>
      </c>
    </row>
    <row r="20" spans="1:10" ht="10.5">
      <c r="A20" s="39" t="e">
        <f>#REF!</f>
        <v>#REF!</v>
      </c>
      <c r="B20" s="38" t="s">
        <v>348</v>
      </c>
      <c r="C20" s="38" t="s">
        <v>348</v>
      </c>
      <c r="D20" s="38" t="s">
        <v>349</v>
      </c>
      <c r="E20" s="38" t="s">
        <v>349</v>
      </c>
      <c r="F20" s="38" t="s">
        <v>350</v>
      </c>
      <c r="G20" s="38" t="s">
        <v>354</v>
      </c>
      <c r="H20" s="38" t="s">
        <v>349</v>
      </c>
      <c r="I20" s="38" t="s">
        <v>351</v>
      </c>
      <c r="J20" s="38" t="s">
        <v>349</v>
      </c>
    </row>
    <row r="21" spans="1:10" ht="10.5">
      <c r="A21" s="39" t="e">
        <f>#REF!</f>
        <v>#REF!</v>
      </c>
      <c r="B21" s="38" t="s">
        <v>348</v>
      </c>
      <c r="C21" s="38" t="s">
        <v>352</v>
      </c>
      <c r="D21" s="38" t="s">
        <v>349</v>
      </c>
      <c r="E21" s="38" t="s">
        <v>349</v>
      </c>
      <c r="F21" s="38" t="s">
        <v>353</v>
      </c>
      <c r="G21" s="38" t="s">
        <v>349</v>
      </c>
      <c r="H21" s="38" t="s">
        <v>349</v>
      </c>
      <c r="I21" s="38" t="s">
        <v>348</v>
      </c>
      <c r="J21" s="38" t="s">
        <v>349</v>
      </c>
    </row>
    <row r="22" spans="1:10" ht="10.5">
      <c r="A22" s="39" t="e">
        <f>#REF!</f>
        <v>#REF!</v>
      </c>
      <c r="B22" s="38" t="s">
        <v>348</v>
      </c>
      <c r="C22" s="38" t="s">
        <v>352</v>
      </c>
      <c r="D22" s="38" t="s">
        <v>349</v>
      </c>
      <c r="E22" s="38" t="s">
        <v>349</v>
      </c>
      <c r="F22" s="38" t="s">
        <v>353</v>
      </c>
      <c r="G22" s="38" t="s">
        <v>349</v>
      </c>
      <c r="H22" s="38" t="s">
        <v>349</v>
      </c>
      <c r="I22" s="38" t="s">
        <v>348</v>
      </c>
      <c r="J22" s="38" t="s">
        <v>349</v>
      </c>
    </row>
    <row r="23" spans="1:10" ht="10.5">
      <c r="A23" s="39" t="e">
        <f>#REF!</f>
        <v>#REF!</v>
      </c>
      <c r="B23" s="38" t="s">
        <v>348</v>
      </c>
      <c r="C23" s="38" t="s">
        <v>348</v>
      </c>
      <c r="D23" s="38" t="s">
        <v>349</v>
      </c>
      <c r="E23" s="38" t="s">
        <v>349</v>
      </c>
      <c r="F23" s="38" t="s">
        <v>350</v>
      </c>
      <c r="G23" s="38" t="s">
        <v>348</v>
      </c>
      <c r="H23" s="38" t="s">
        <v>349</v>
      </c>
      <c r="I23" s="38" t="s">
        <v>351</v>
      </c>
      <c r="J23" s="38" t="s">
        <v>349</v>
      </c>
    </row>
    <row r="24" spans="1:10" ht="10.5">
      <c r="A24" s="39" t="e">
        <f>#REF!</f>
        <v>#REF!</v>
      </c>
      <c r="B24" s="38" t="s">
        <v>348</v>
      </c>
      <c r="C24" s="38" t="s">
        <v>352</v>
      </c>
      <c r="D24" s="38" t="s">
        <v>349</v>
      </c>
      <c r="E24" s="38" t="s">
        <v>349</v>
      </c>
      <c r="F24" s="38" t="s">
        <v>353</v>
      </c>
      <c r="G24" s="38" t="s">
        <v>349</v>
      </c>
      <c r="H24" s="38" t="s">
        <v>349</v>
      </c>
      <c r="I24" s="38" t="s">
        <v>348</v>
      </c>
      <c r="J24" s="38" t="s">
        <v>349</v>
      </c>
    </row>
    <row r="25" spans="1:10" ht="10.5">
      <c r="A25" s="39" t="e">
        <f>#REF!</f>
        <v>#REF!</v>
      </c>
      <c r="B25" s="38" t="s">
        <v>348</v>
      </c>
      <c r="C25" s="38" t="s">
        <v>352</v>
      </c>
      <c r="D25" s="38" t="s">
        <v>349</v>
      </c>
      <c r="E25" s="38" t="s">
        <v>349</v>
      </c>
      <c r="F25" s="38" t="s">
        <v>353</v>
      </c>
      <c r="G25" s="38" t="s">
        <v>349</v>
      </c>
      <c r="H25" s="38" t="s">
        <v>349</v>
      </c>
      <c r="I25" s="38" t="s">
        <v>348</v>
      </c>
      <c r="J25" s="38" t="s">
        <v>349</v>
      </c>
    </row>
    <row r="26" spans="1:10" ht="10.5">
      <c r="A26" s="39" t="e">
        <f>#REF!</f>
        <v>#REF!</v>
      </c>
      <c r="B26" s="38" t="s">
        <v>348</v>
      </c>
      <c r="C26" s="38" t="s">
        <v>349</v>
      </c>
      <c r="D26" s="38" t="s">
        <v>349</v>
      </c>
      <c r="E26" s="38" t="s">
        <v>349</v>
      </c>
      <c r="F26" s="38" t="s">
        <v>350</v>
      </c>
      <c r="G26" s="38" t="s">
        <v>348</v>
      </c>
      <c r="H26" s="38" t="s">
        <v>349</v>
      </c>
      <c r="I26" s="38" t="s">
        <v>348</v>
      </c>
      <c r="J26" s="38" t="s">
        <v>348</v>
      </c>
    </row>
    <row r="27" spans="1:10" ht="10.5">
      <c r="A27" s="39" t="e">
        <f>#REF!</f>
        <v>#REF!</v>
      </c>
      <c r="B27" s="38" t="s">
        <v>348</v>
      </c>
      <c r="C27" s="38" t="s">
        <v>352</v>
      </c>
      <c r="D27" s="38" t="s">
        <v>349</v>
      </c>
      <c r="E27" s="38" t="s">
        <v>349</v>
      </c>
      <c r="F27" s="38" t="s">
        <v>353</v>
      </c>
      <c r="G27" s="38" t="s">
        <v>349</v>
      </c>
      <c r="H27" s="38" t="s">
        <v>349</v>
      </c>
      <c r="I27" s="38" t="s">
        <v>348</v>
      </c>
      <c r="J27" s="38" t="s">
        <v>349</v>
      </c>
    </row>
    <row r="28" spans="1:10" ht="10.5">
      <c r="A28" s="39" t="e">
        <f>#REF!</f>
        <v>#REF!</v>
      </c>
      <c r="B28" s="38" t="s">
        <v>348</v>
      </c>
      <c r="C28" s="38" t="s">
        <v>352</v>
      </c>
      <c r="D28" s="38" t="s">
        <v>349</v>
      </c>
      <c r="E28" s="38" t="s">
        <v>349</v>
      </c>
      <c r="F28" s="38" t="s">
        <v>353</v>
      </c>
      <c r="G28" s="38" t="s">
        <v>349</v>
      </c>
      <c r="H28" s="38" t="s">
        <v>349</v>
      </c>
      <c r="I28" s="38" t="s">
        <v>348</v>
      </c>
      <c r="J28" s="38" t="s">
        <v>349</v>
      </c>
    </row>
    <row r="29" spans="1:10" ht="10.5">
      <c r="A29" s="39" t="e">
        <f>#REF!</f>
        <v>#REF!</v>
      </c>
      <c r="B29" s="38" t="s">
        <v>348</v>
      </c>
      <c r="C29" s="38" t="s">
        <v>348</v>
      </c>
      <c r="D29" s="38" t="s">
        <v>349</v>
      </c>
      <c r="E29" s="38" t="s">
        <v>349</v>
      </c>
      <c r="F29" s="38" t="s">
        <v>350</v>
      </c>
      <c r="G29" s="38" t="s">
        <v>354</v>
      </c>
      <c r="H29" s="38" t="s">
        <v>349</v>
      </c>
      <c r="I29" s="38" t="s">
        <v>351</v>
      </c>
      <c r="J29" s="38" t="s">
        <v>349</v>
      </c>
    </row>
    <row r="30" spans="1:10" ht="10.5">
      <c r="A30" s="39" t="e">
        <f>#REF!</f>
        <v>#REF!</v>
      </c>
      <c r="B30" s="38" t="s">
        <v>348</v>
      </c>
      <c r="C30" s="38" t="s">
        <v>348</v>
      </c>
      <c r="D30" s="38" t="s">
        <v>349</v>
      </c>
      <c r="E30" s="38" t="s">
        <v>349</v>
      </c>
      <c r="F30" s="38" t="s">
        <v>350</v>
      </c>
      <c r="G30" s="38" t="s">
        <v>354</v>
      </c>
      <c r="H30" s="38" t="s">
        <v>349</v>
      </c>
      <c r="I30" s="38" t="s">
        <v>351</v>
      </c>
      <c r="J30" s="38" t="s">
        <v>349</v>
      </c>
    </row>
    <row r="31" spans="1:10" ht="10.5">
      <c r="A31" s="39" t="e">
        <f>#REF!</f>
        <v>#REF!</v>
      </c>
      <c r="B31" s="38" t="s">
        <v>348</v>
      </c>
      <c r="C31" s="38" t="s">
        <v>352</v>
      </c>
      <c r="D31" s="38" t="s">
        <v>349</v>
      </c>
      <c r="E31" s="38" t="s">
        <v>349</v>
      </c>
      <c r="F31" s="38" t="s">
        <v>353</v>
      </c>
      <c r="G31" s="38" t="s">
        <v>349</v>
      </c>
      <c r="H31" s="38" t="s">
        <v>349</v>
      </c>
      <c r="I31" s="38" t="s">
        <v>348</v>
      </c>
      <c r="J31" s="38" t="s">
        <v>349</v>
      </c>
    </row>
    <row r="32" spans="1:10" ht="10.5">
      <c r="A32" s="39" t="e">
        <f>#REF!</f>
        <v>#REF!</v>
      </c>
      <c r="B32" s="38" t="s">
        <v>348</v>
      </c>
      <c r="C32" s="38" t="s">
        <v>348</v>
      </c>
      <c r="D32" s="38" t="s">
        <v>349</v>
      </c>
      <c r="E32" s="38" t="s">
        <v>349</v>
      </c>
      <c r="F32" s="38" t="s">
        <v>350</v>
      </c>
      <c r="G32" s="38" t="s">
        <v>354</v>
      </c>
      <c r="H32" s="38" t="s">
        <v>349</v>
      </c>
      <c r="I32" s="38" t="s">
        <v>351</v>
      </c>
      <c r="J32" s="38" t="s">
        <v>349</v>
      </c>
    </row>
    <row r="33" spans="1:10" ht="10.5">
      <c r="A33" s="39" t="e">
        <f>#REF!</f>
        <v>#REF!</v>
      </c>
      <c r="B33" s="38" t="s">
        <v>348</v>
      </c>
      <c r="C33" s="38" t="s">
        <v>352</v>
      </c>
      <c r="D33" s="38" t="s">
        <v>349</v>
      </c>
      <c r="E33" s="38" t="s">
        <v>349</v>
      </c>
      <c r="F33" s="38" t="s">
        <v>353</v>
      </c>
      <c r="G33" s="38" t="s">
        <v>349</v>
      </c>
      <c r="H33" s="38" t="s">
        <v>349</v>
      </c>
      <c r="I33" s="38" t="s">
        <v>348</v>
      </c>
      <c r="J33" s="38" t="s">
        <v>349</v>
      </c>
    </row>
    <row r="34" spans="1:10" ht="10.5">
      <c r="A34" s="39" t="e">
        <f>#REF!</f>
        <v>#REF!</v>
      </c>
      <c r="B34" s="38" t="s">
        <v>348</v>
      </c>
      <c r="C34" s="38" t="s">
        <v>349</v>
      </c>
      <c r="D34" s="38" t="s">
        <v>349</v>
      </c>
      <c r="E34" s="38" t="s">
        <v>349</v>
      </c>
      <c r="F34" s="38" t="s">
        <v>350</v>
      </c>
      <c r="G34" s="38" t="s">
        <v>348</v>
      </c>
      <c r="H34" s="38" t="s">
        <v>349</v>
      </c>
      <c r="I34" s="38" t="s">
        <v>348</v>
      </c>
      <c r="J34" s="38" t="s">
        <v>348</v>
      </c>
    </row>
    <row r="35" spans="1:10" ht="10.5">
      <c r="A35" s="39" t="e">
        <f>#REF!</f>
        <v>#REF!</v>
      </c>
      <c r="B35" s="38" t="s">
        <v>348</v>
      </c>
      <c r="C35" s="38" t="s">
        <v>349</v>
      </c>
      <c r="D35" s="38" t="s">
        <v>349</v>
      </c>
      <c r="E35" s="38" t="s">
        <v>349</v>
      </c>
      <c r="F35" s="38" t="s">
        <v>350</v>
      </c>
      <c r="G35" s="38" t="s">
        <v>348</v>
      </c>
      <c r="H35" s="38" t="s">
        <v>349</v>
      </c>
      <c r="I35" s="38" t="s">
        <v>348</v>
      </c>
      <c r="J35" s="38" t="s">
        <v>348</v>
      </c>
    </row>
    <row r="36" spans="1:10" ht="10.5">
      <c r="A36" s="39" t="e">
        <f>#REF!</f>
        <v>#REF!</v>
      </c>
      <c r="B36" s="38" t="s">
        <v>348</v>
      </c>
      <c r="C36" s="38" t="s">
        <v>352</v>
      </c>
      <c r="D36" s="38" t="s">
        <v>349</v>
      </c>
      <c r="E36" s="38" t="s">
        <v>349</v>
      </c>
      <c r="F36" s="38" t="s">
        <v>353</v>
      </c>
      <c r="G36" s="38" t="s">
        <v>349</v>
      </c>
      <c r="H36" s="38" t="s">
        <v>349</v>
      </c>
      <c r="I36" s="38" t="s">
        <v>348</v>
      </c>
      <c r="J36" s="38" t="s">
        <v>349</v>
      </c>
    </row>
    <row r="37" spans="1:10" ht="10.5">
      <c r="A37" s="39" t="e">
        <f>#REF!</f>
        <v>#REF!</v>
      </c>
      <c r="B37" s="38" t="s">
        <v>348</v>
      </c>
      <c r="C37" s="38" t="s">
        <v>348</v>
      </c>
      <c r="D37" s="38" t="s">
        <v>349</v>
      </c>
      <c r="E37" s="38" t="s">
        <v>349</v>
      </c>
      <c r="F37" s="38" t="s">
        <v>350</v>
      </c>
      <c r="G37" s="38" t="s">
        <v>354</v>
      </c>
      <c r="H37" s="38" t="s">
        <v>349</v>
      </c>
      <c r="I37" s="38" t="s">
        <v>351</v>
      </c>
      <c r="J37" s="38" t="s">
        <v>349</v>
      </c>
    </row>
    <row r="38" spans="1:10" ht="10.5">
      <c r="A38" s="39" t="e">
        <f>#REF!</f>
        <v>#REF!</v>
      </c>
      <c r="B38" s="38" t="s">
        <v>348</v>
      </c>
      <c r="C38" s="38" t="s">
        <v>348</v>
      </c>
      <c r="D38" s="38" t="s">
        <v>349</v>
      </c>
      <c r="E38" s="38" t="s">
        <v>349</v>
      </c>
      <c r="F38" s="38" t="s">
        <v>350</v>
      </c>
      <c r="G38" s="38" t="s">
        <v>354</v>
      </c>
      <c r="H38" s="38" t="s">
        <v>349</v>
      </c>
      <c r="I38" s="38" t="s">
        <v>351</v>
      </c>
      <c r="J38" s="38" t="s">
        <v>349</v>
      </c>
    </row>
    <row r="39" ht="10.5">
      <c r="A39" s="39"/>
    </row>
    <row r="40" spans="1:10" ht="10.5">
      <c r="A40" s="39"/>
      <c r="B40" s="81" t="s">
        <v>189</v>
      </c>
      <c r="C40" s="81"/>
      <c r="D40" s="81"/>
      <c r="E40" s="81"/>
      <c r="F40" s="81"/>
      <c r="G40" s="81"/>
      <c r="H40" s="81"/>
      <c r="I40" s="81"/>
      <c r="J40" s="81"/>
    </row>
    <row r="41" spans="1:10" ht="10.5">
      <c r="A41" s="39"/>
      <c r="B41" s="81"/>
      <c r="C41" s="81"/>
      <c r="D41" s="81"/>
      <c r="E41" s="81"/>
      <c r="F41" s="81"/>
      <c r="G41" s="81"/>
      <c r="H41" s="81"/>
      <c r="I41" s="81"/>
      <c r="J41" s="81"/>
    </row>
    <row r="42" spans="1:10" ht="10.5">
      <c r="A42" s="39" t="e">
        <f>#REF!</f>
        <v>#REF!</v>
      </c>
      <c r="B42" s="38" t="s">
        <v>348</v>
      </c>
      <c r="C42" s="38" t="s">
        <v>348</v>
      </c>
      <c r="D42" s="38" t="s">
        <v>349</v>
      </c>
      <c r="E42" s="38" t="s">
        <v>349</v>
      </c>
      <c r="F42" s="38" t="s">
        <v>350</v>
      </c>
      <c r="G42" s="38" t="s">
        <v>349</v>
      </c>
      <c r="H42" s="38" t="s">
        <v>349</v>
      </c>
      <c r="I42" s="38" t="s">
        <v>351</v>
      </c>
      <c r="J42" s="38" t="s">
        <v>349</v>
      </c>
    </row>
    <row r="43" spans="1:10" ht="10.5">
      <c r="A43" s="39" t="e">
        <f>#REF!</f>
        <v>#REF!</v>
      </c>
      <c r="B43" s="38" t="s">
        <v>348</v>
      </c>
      <c r="C43" s="38" t="s">
        <v>348</v>
      </c>
      <c r="D43" s="38" t="s">
        <v>349</v>
      </c>
      <c r="E43" s="38" t="s">
        <v>349</v>
      </c>
      <c r="F43" s="38" t="s">
        <v>350</v>
      </c>
      <c r="G43" s="38" t="s">
        <v>349</v>
      </c>
      <c r="H43" s="38" t="s">
        <v>349</v>
      </c>
      <c r="I43" s="38" t="s">
        <v>351</v>
      </c>
      <c r="J43" s="38" t="s">
        <v>349</v>
      </c>
    </row>
    <row r="44" spans="1:10" ht="10.5">
      <c r="A44" s="39" t="e">
        <f>#REF!</f>
        <v>#REF!</v>
      </c>
      <c r="B44" s="38" t="s">
        <v>348</v>
      </c>
      <c r="C44" s="38" t="s">
        <v>352</v>
      </c>
      <c r="D44" s="38" t="s">
        <v>349</v>
      </c>
      <c r="E44" s="38" t="s">
        <v>349</v>
      </c>
      <c r="F44" s="38" t="s">
        <v>353</v>
      </c>
      <c r="G44" s="38" t="s">
        <v>349</v>
      </c>
      <c r="H44" s="38" t="s">
        <v>349</v>
      </c>
      <c r="I44" s="38" t="s">
        <v>348</v>
      </c>
      <c r="J44" s="38" t="s">
        <v>349</v>
      </c>
    </row>
    <row r="45" spans="1:10" ht="10.5">
      <c r="A45" s="39" t="e">
        <f>#REF!</f>
        <v>#REF!</v>
      </c>
      <c r="B45" s="38" t="s">
        <v>348</v>
      </c>
      <c r="C45" s="38" t="s">
        <v>352</v>
      </c>
      <c r="D45" s="38" t="s">
        <v>349</v>
      </c>
      <c r="E45" s="38" t="s">
        <v>349</v>
      </c>
      <c r="F45" s="38" t="s">
        <v>353</v>
      </c>
      <c r="G45" s="38" t="s">
        <v>349</v>
      </c>
      <c r="H45" s="38" t="s">
        <v>349</v>
      </c>
      <c r="I45" s="38" t="s">
        <v>348</v>
      </c>
      <c r="J45" s="38" t="s">
        <v>349</v>
      </c>
    </row>
    <row r="46" ht="10.5">
      <c r="A46" s="39"/>
    </row>
    <row r="47" spans="1:10" ht="10.5">
      <c r="A47" s="39"/>
      <c r="B47" s="81" t="s">
        <v>205</v>
      </c>
      <c r="C47" s="81"/>
      <c r="D47" s="81"/>
      <c r="E47" s="81"/>
      <c r="F47" s="81"/>
      <c r="G47" s="81"/>
      <c r="H47" s="81"/>
      <c r="I47" s="81"/>
      <c r="J47" s="81"/>
    </row>
    <row r="48" spans="1:10" ht="10.5">
      <c r="A48" s="39"/>
      <c r="B48" s="81"/>
      <c r="C48" s="81"/>
      <c r="D48" s="81"/>
      <c r="E48" s="81"/>
      <c r="F48" s="81"/>
      <c r="G48" s="81"/>
      <c r="H48" s="81"/>
      <c r="I48" s="81"/>
      <c r="J48" s="81"/>
    </row>
    <row r="49" spans="1:10" ht="10.5">
      <c r="A49" s="39" t="e">
        <f>#REF!</f>
        <v>#REF!</v>
      </c>
      <c r="B49" s="38" t="s">
        <v>348</v>
      </c>
      <c r="C49" s="38" t="s">
        <v>352</v>
      </c>
      <c r="D49" s="38" t="s">
        <v>349</v>
      </c>
      <c r="E49" s="38" t="s">
        <v>349</v>
      </c>
      <c r="F49" s="38" t="s">
        <v>353</v>
      </c>
      <c r="G49" s="38" t="s">
        <v>349</v>
      </c>
      <c r="H49" s="38" t="s">
        <v>349</v>
      </c>
      <c r="I49" s="38" t="s">
        <v>348</v>
      </c>
      <c r="J49" s="38" t="s">
        <v>349</v>
      </c>
    </row>
    <row r="50" spans="1:10" ht="10.5">
      <c r="A50" s="39" t="e">
        <f>#REF!</f>
        <v>#REF!</v>
      </c>
      <c r="B50" s="38" t="s">
        <v>348</v>
      </c>
      <c r="C50" s="38" t="s">
        <v>348</v>
      </c>
      <c r="D50" s="38" t="s">
        <v>349</v>
      </c>
      <c r="E50" s="38" t="s">
        <v>349</v>
      </c>
      <c r="F50" s="38" t="s">
        <v>350</v>
      </c>
      <c r="G50" s="38" t="s">
        <v>348</v>
      </c>
      <c r="H50" s="38" t="s">
        <v>349</v>
      </c>
      <c r="I50" s="38" t="s">
        <v>351</v>
      </c>
      <c r="J50" s="38" t="s">
        <v>349</v>
      </c>
    </row>
    <row r="51" spans="1:10" ht="10.5">
      <c r="A51" s="39" t="e">
        <f>#REF!</f>
        <v>#REF!</v>
      </c>
      <c r="B51" s="38" t="s">
        <v>348</v>
      </c>
      <c r="C51" s="38" t="s">
        <v>348</v>
      </c>
      <c r="D51" s="38" t="s">
        <v>349</v>
      </c>
      <c r="E51" s="38" t="s">
        <v>349</v>
      </c>
      <c r="F51" s="38" t="s">
        <v>350</v>
      </c>
      <c r="G51" s="38" t="s">
        <v>354</v>
      </c>
      <c r="H51" s="38" t="s">
        <v>349</v>
      </c>
      <c r="I51" s="38" t="s">
        <v>351</v>
      </c>
      <c r="J51" s="38" t="s">
        <v>349</v>
      </c>
    </row>
    <row r="52" spans="1:10" ht="10.5">
      <c r="A52" s="39" t="e">
        <f>#REF!</f>
        <v>#REF!</v>
      </c>
      <c r="B52" s="38" t="s">
        <v>348</v>
      </c>
      <c r="C52" s="38" t="s">
        <v>352</v>
      </c>
      <c r="D52" s="38" t="s">
        <v>349</v>
      </c>
      <c r="E52" s="38" t="s">
        <v>349</v>
      </c>
      <c r="F52" s="38" t="s">
        <v>353</v>
      </c>
      <c r="G52" s="38" t="s">
        <v>349</v>
      </c>
      <c r="H52" s="38" t="s">
        <v>349</v>
      </c>
      <c r="I52" s="38" t="s">
        <v>348</v>
      </c>
      <c r="J52" s="38" t="s">
        <v>349</v>
      </c>
    </row>
    <row r="53" spans="1:10" ht="10.5">
      <c r="A53" s="39" t="e">
        <f>#REF!</f>
        <v>#REF!</v>
      </c>
      <c r="B53" s="38" t="s">
        <v>348</v>
      </c>
      <c r="C53" s="38" t="s">
        <v>349</v>
      </c>
      <c r="D53" s="38" t="s">
        <v>349</v>
      </c>
      <c r="E53" s="38" t="s">
        <v>349</v>
      </c>
      <c r="F53" s="38" t="s">
        <v>350</v>
      </c>
      <c r="G53" s="38" t="s">
        <v>348</v>
      </c>
      <c r="H53" s="38" t="s">
        <v>349</v>
      </c>
      <c r="I53" s="38" t="s">
        <v>348</v>
      </c>
      <c r="J53" s="38" t="s">
        <v>348</v>
      </c>
    </row>
    <row r="54" spans="1:10" ht="10.5">
      <c r="A54" s="39" t="e">
        <f>#REF!</f>
        <v>#REF!</v>
      </c>
      <c r="B54" s="38" t="s">
        <v>348</v>
      </c>
      <c r="C54" s="38" t="s">
        <v>352</v>
      </c>
      <c r="D54" s="38" t="s">
        <v>349</v>
      </c>
      <c r="E54" s="38" t="s">
        <v>349</v>
      </c>
      <c r="F54" s="38" t="s">
        <v>353</v>
      </c>
      <c r="G54" s="38" t="s">
        <v>349</v>
      </c>
      <c r="H54" s="38" t="s">
        <v>349</v>
      </c>
      <c r="I54" s="38" t="s">
        <v>348</v>
      </c>
      <c r="J54" s="38" t="s">
        <v>349</v>
      </c>
    </row>
    <row r="55" spans="1:10" ht="10.5">
      <c r="A55" s="39" t="e">
        <f>#REF!</f>
        <v>#REF!</v>
      </c>
      <c r="B55" s="38" t="s">
        <v>348</v>
      </c>
      <c r="C55" s="38" t="s">
        <v>348</v>
      </c>
      <c r="D55" s="38" t="s">
        <v>349</v>
      </c>
      <c r="E55" s="38" t="s">
        <v>349</v>
      </c>
      <c r="F55" s="38" t="s">
        <v>350</v>
      </c>
      <c r="G55" s="38" t="s">
        <v>354</v>
      </c>
      <c r="H55" s="38" t="s">
        <v>349</v>
      </c>
      <c r="I55" s="38" t="s">
        <v>351</v>
      </c>
      <c r="J55" s="38" t="s">
        <v>349</v>
      </c>
    </row>
    <row r="56" spans="1:10" ht="10.5">
      <c r="A56" s="39" t="e">
        <f>#REF!</f>
        <v>#REF!</v>
      </c>
      <c r="B56" s="38" t="s">
        <v>348</v>
      </c>
      <c r="C56" s="38" t="s">
        <v>352</v>
      </c>
      <c r="D56" s="38" t="s">
        <v>349</v>
      </c>
      <c r="E56" s="38" t="s">
        <v>349</v>
      </c>
      <c r="F56" s="38" t="s">
        <v>353</v>
      </c>
      <c r="G56" s="38" t="s">
        <v>349</v>
      </c>
      <c r="H56" s="38" t="s">
        <v>349</v>
      </c>
      <c r="I56" s="38" t="s">
        <v>348</v>
      </c>
      <c r="J56" s="38" t="s">
        <v>349</v>
      </c>
    </row>
    <row r="57" spans="1:10" ht="10.5">
      <c r="A57" s="39" t="e">
        <f>#REF!</f>
        <v>#REF!</v>
      </c>
      <c r="B57" s="38" t="s">
        <v>348</v>
      </c>
      <c r="C57" s="38" t="s">
        <v>348</v>
      </c>
      <c r="D57" s="38" t="s">
        <v>349</v>
      </c>
      <c r="E57" s="38" t="s">
        <v>349</v>
      </c>
      <c r="F57" s="38" t="s">
        <v>350</v>
      </c>
      <c r="G57" s="38" t="s">
        <v>354</v>
      </c>
      <c r="H57" s="38" t="s">
        <v>349</v>
      </c>
      <c r="I57" s="38" t="s">
        <v>351</v>
      </c>
      <c r="J57" s="38" t="s">
        <v>349</v>
      </c>
    </row>
    <row r="58" spans="1:10" ht="10.5">
      <c r="A58" s="39" t="e">
        <f>#REF!</f>
        <v>#REF!</v>
      </c>
      <c r="B58" s="38" t="s">
        <v>348</v>
      </c>
      <c r="C58" s="38" t="s">
        <v>348</v>
      </c>
      <c r="D58" s="38" t="s">
        <v>349</v>
      </c>
      <c r="E58" s="38" t="s">
        <v>349</v>
      </c>
      <c r="F58" s="38" t="s">
        <v>350</v>
      </c>
      <c r="G58" s="38" t="s">
        <v>349</v>
      </c>
      <c r="H58" s="38" t="s">
        <v>349</v>
      </c>
      <c r="I58" s="38" t="s">
        <v>355</v>
      </c>
      <c r="J58" s="38" t="s">
        <v>349</v>
      </c>
    </row>
    <row r="59" spans="1:10" ht="10.5">
      <c r="A59" s="39" t="e">
        <f>#REF!</f>
        <v>#REF!</v>
      </c>
      <c r="B59" s="38" t="s">
        <v>348</v>
      </c>
      <c r="C59" s="38" t="s">
        <v>348</v>
      </c>
      <c r="D59" s="38" t="s">
        <v>349</v>
      </c>
      <c r="E59" s="38" t="s">
        <v>349</v>
      </c>
      <c r="F59" s="38" t="s">
        <v>350</v>
      </c>
      <c r="G59" s="38" t="s">
        <v>349</v>
      </c>
      <c r="H59" s="38" t="s">
        <v>349</v>
      </c>
      <c r="I59" s="38" t="s">
        <v>355</v>
      </c>
      <c r="J59" s="38" t="s">
        <v>349</v>
      </c>
    </row>
    <row r="60" spans="1:10" ht="10.5">
      <c r="A60" s="39" t="e">
        <f>#REF!</f>
        <v>#REF!</v>
      </c>
      <c r="B60" s="38" t="s">
        <v>348</v>
      </c>
      <c r="C60" s="38" t="s">
        <v>348</v>
      </c>
      <c r="D60" s="38" t="s">
        <v>349</v>
      </c>
      <c r="E60" s="38" t="s">
        <v>349</v>
      </c>
      <c r="F60" s="38" t="s">
        <v>350</v>
      </c>
      <c r="G60" s="38" t="s">
        <v>349</v>
      </c>
      <c r="H60" s="38" t="s">
        <v>349</v>
      </c>
      <c r="I60" s="38" t="s">
        <v>355</v>
      </c>
      <c r="J60" s="38" t="s">
        <v>349</v>
      </c>
    </row>
    <row r="61" spans="1:10" ht="10.5">
      <c r="A61" s="39" t="e">
        <f>#REF!</f>
        <v>#REF!</v>
      </c>
      <c r="B61" s="38" t="s">
        <v>348</v>
      </c>
      <c r="C61" s="38" t="s">
        <v>348</v>
      </c>
      <c r="D61" s="38" t="s">
        <v>349</v>
      </c>
      <c r="E61" s="38" t="s">
        <v>349</v>
      </c>
      <c r="F61" s="38" t="s">
        <v>350</v>
      </c>
      <c r="G61" s="38" t="s">
        <v>349</v>
      </c>
      <c r="H61" s="38" t="s">
        <v>349</v>
      </c>
      <c r="I61" s="38" t="s">
        <v>355</v>
      </c>
      <c r="J61" s="38" t="s">
        <v>349</v>
      </c>
    </row>
    <row r="62" ht="10.5">
      <c r="A62" s="39"/>
    </row>
    <row r="63" spans="1:10" ht="10.5">
      <c r="A63" s="39"/>
      <c r="B63" s="81" t="s">
        <v>235</v>
      </c>
      <c r="C63" s="81"/>
      <c r="D63" s="81"/>
      <c r="E63" s="81"/>
      <c r="F63" s="81"/>
      <c r="G63" s="81"/>
      <c r="H63" s="81"/>
      <c r="I63" s="81"/>
      <c r="J63" s="81"/>
    </row>
    <row r="64" spans="1:10" ht="10.5">
      <c r="A64" s="39"/>
      <c r="B64" s="81"/>
      <c r="C64" s="81"/>
      <c r="D64" s="81"/>
      <c r="E64" s="81"/>
      <c r="F64" s="81"/>
      <c r="G64" s="81"/>
      <c r="H64" s="81"/>
      <c r="I64" s="81"/>
      <c r="J64" s="81"/>
    </row>
    <row r="65" spans="1:10" ht="10.5">
      <c r="A65" s="39" t="e">
        <f>#REF!</f>
        <v>#REF!</v>
      </c>
      <c r="B65" s="38" t="s">
        <v>348</v>
      </c>
      <c r="C65" s="38" t="s">
        <v>352</v>
      </c>
      <c r="D65" s="38" t="s">
        <v>349</v>
      </c>
      <c r="E65" s="38" t="s">
        <v>349</v>
      </c>
      <c r="F65" s="38" t="s">
        <v>353</v>
      </c>
      <c r="G65" s="38" t="s">
        <v>349</v>
      </c>
      <c r="H65" s="38" t="s">
        <v>349</v>
      </c>
      <c r="I65" s="38" t="s">
        <v>348</v>
      </c>
      <c r="J65" s="38" t="s">
        <v>349</v>
      </c>
    </row>
    <row r="66" spans="1:10" ht="10.5">
      <c r="A66" s="39" t="e">
        <f>#REF!</f>
        <v>#REF!</v>
      </c>
      <c r="B66" s="38" t="s">
        <v>348</v>
      </c>
      <c r="C66" s="38" t="s">
        <v>348</v>
      </c>
      <c r="D66" s="38" t="s">
        <v>349</v>
      </c>
      <c r="E66" s="38" t="s">
        <v>349</v>
      </c>
      <c r="F66" s="38" t="s">
        <v>350</v>
      </c>
      <c r="G66" s="38" t="s">
        <v>348</v>
      </c>
      <c r="H66" s="38" t="s">
        <v>349</v>
      </c>
      <c r="I66" s="38" t="s">
        <v>351</v>
      </c>
      <c r="J66" s="38" t="s">
        <v>349</v>
      </c>
    </row>
    <row r="67" spans="1:10" ht="10.5">
      <c r="A67" s="39" t="e">
        <f>#REF!</f>
        <v>#REF!</v>
      </c>
      <c r="B67" s="38" t="s">
        <v>348</v>
      </c>
      <c r="C67" s="38" t="s">
        <v>348</v>
      </c>
      <c r="D67" s="38" t="s">
        <v>349</v>
      </c>
      <c r="E67" s="38" t="s">
        <v>349</v>
      </c>
      <c r="F67" s="38" t="s">
        <v>350</v>
      </c>
      <c r="G67" s="38" t="s">
        <v>354</v>
      </c>
      <c r="H67" s="38" t="s">
        <v>349</v>
      </c>
      <c r="I67" s="38" t="s">
        <v>351</v>
      </c>
      <c r="J67" s="38" t="s">
        <v>349</v>
      </c>
    </row>
    <row r="68" spans="1:10" ht="10.5">
      <c r="A68" s="39" t="e">
        <f>#REF!</f>
        <v>#REF!</v>
      </c>
      <c r="B68" s="38" t="s">
        <v>348</v>
      </c>
      <c r="C68" s="38" t="s">
        <v>352</v>
      </c>
      <c r="D68" s="38" t="s">
        <v>349</v>
      </c>
      <c r="E68" s="38" t="s">
        <v>349</v>
      </c>
      <c r="F68" s="38" t="s">
        <v>353</v>
      </c>
      <c r="G68" s="38" t="s">
        <v>349</v>
      </c>
      <c r="H68" s="38" t="s">
        <v>349</v>
      </c>
      <c r="I68" s="38" t="s">
        <v>348</v>
      </c>
      <c r="J68" s="38" t="s">
        <v>349</v>
      </c>
    </row>
    <row r="69" spans="1:10" ht="10.5">
      <c r="A69" s="39" t="e">
        <f>#REF!</f>
        <v>#REF!</v>
      </c>
      <c r="B69" s="38" t="s">
        <v>348</v>
      </c>
      <c r="C69" s="38" t="s">
        <v>349</v>
      </c>
      <c r="D69" s="38" t="s">
        <v>349</v>
      </c>
      <c r="E69" s="38" t="s">
        <v>349</v>
      </c>
      <c r="F69" s="38" t="s">
        <v>350</v>
      </c>
      <c r="G69" s="38" t="s">
        <v>348</v>
      </c>
      <c r="H69" s="38" t="s">
        <v>349</v>
      </c>
      <c r="I69" s="38" t="s">
        <v>348</v>
      </c>
      <c r="J69" s="38" t="s">
        <v>348</v>
      </c>
    </row>
    <row r="70" spans="1:10" ht="10.5">
      <c r="A70" s="39" t="e">
        <f>#REF!</f>
        <v>#REF!</v>
      </c>
      <c r="B70" s="38" t="s">
        <v>348</v>
      </c>
      <c r="C70" s="38" t="s">
        <v>352</v>
      </c>
      <c r="D70" s="38" t="s">
        <v>349</v>
      </c>
      <c r="E70" s="38" t="s">
        <v>349</v>
      </c>
      <c r="F70" s="38" t="s">
        <v>353</v>
      </c>
      <c r="G70" s="38" t="s">
        <v>349</v>
      </c>
      <c r="H70" s="38" t="s">
        <v>349</v>
      </c>
      <c r="I70" s="38" t="s">
        <v>348</v>
      </c>
      <c r="J70" s="38" t="s">
        <v>349</v>
      </c>
    </row>
    <row r="71" spans="1:10" ht="10.5">
      <c r="A71" s="39" t="e">
        <f>#REF!</f>
        <v>#REF!</v>
      </c>
      <c r="B71" s="38" t="s">
        <v>348</v>
      </c>
      <c r="C71" s="38" t="s">
        <v>349</v>
      </c>
      <c r="D71" s="38" t="s">
        <v>349</v>
      </c>
      <c r="E71" s="38" t="s">
        <v>349</v>
      </c>
      <c r="F71" s="38" t="s">
        <v>350</v>
      </c>
      <c r="G71" s="38" t="s">
        <v>348</v>
      </c>
      <c r="H71" s="38" t="s">
        <v>349</v>
      </c>
      <c r="I71" s="38" t="s">
        <v>348</v>
      </c>
      <c r="J71" s="38" t="s">
        <v>348</v>
      </c>
    </row>
    <row r="72" spans="1:10" ht="10.5">
      <c r="A72" s="39" t="e">
        <f>#REF!</f>
        <v>#REF!</v>
      </c>
      <c r="B72" s="38" t="s">
        <v>348</v>
      </c>
      <c r="C72" s="38" t="s">
        <v>352</v>
      </c>
      <c r="D72" s="38" t="s">
        <v>349</v>
      </c>
      <c r="E72" s="38" t="s">
        <v>349</v>
      </c>
      <c r="F72" s="38" t="s">
        <v>353</v>
      </c>
      <c r="G72" s="38" t="s">
        <v>349</v>
      </c>
      <c r="H72" s="38" t="s">
        <v>349</v>
      </c>
      <c r="I72" s="38" t="s">
        <v>348</v>
      </c>
      <c r="J72" s="38" t="s">
        <v>349</v>
      </c>
    </row>
    <row r="73" spans="1:10" ht="10.5">
      <c r="A73" s="39" t="e">
        <f>#REF!</f>
        <v>#REF!</v>
      </c>
      <c r="B73" s="38" t="s">
        <v>348</v>
      </c>
      <c r="C73" s="38" t="s">
        <v>348</v>
      </c>
      <c r="D73" s="38" t="s">
        <v>349</v>
      </c>
      <c r="E73" s="38" t="s">
        <v>349</v>
      </c>
      <c r="F73" s="38" t="s">
        <v>350</v>
      </c>
      <c r="G73" s="38" t="s">
        <v>354</v>
      </c>
      <c r="H73" s="38" t="s">
        <v>349</v>
      </c>
      <c r="I73" s="38" t="s">
        <v>351</v>
      </c>
      <c r="J73" s="38" t="s">
        <v>349</v>
      </c>
    </row>
  </sheetData>
  <mergeCells count="8">
    <mergeCell ref="B7:J8"/>
    <mergeCell ref="B40:J41"/>
    <mergeCell ref="B47:J48"/>
    <mergeCell ref="B63:J64"/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N527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8" customWidth="1"/>
    <col min="2" max="2" width="44.421875" style="6" customWidth="1"/>
    <col min="3" max="3" width="3.421875" style="36" customWidth="1"/>
    <col min="4" max="4" width="6.00390625" style="41" customWidth="1"/>
    <col min="5" max="5" width="6.00390625" style="6" customWidth="1"/>
    <col min="6" max="9" width="12.7109375" style="41" customWidth="1"/>
    <col min="10" max="11" width="18.7109375" style="41" customWidth="1"/>
    <col min="12" max="12" width="12.7109375" style="41" customWidth="1"/>
    <col min="13" max="13" width="9.140625" style="41" customWidth="1"/>
    <col min="14" max="14" width="3.421875" style="36" hidden="1" customWidth="1"/>
    <col min="15" max="16384" width="9.140625" style="41" customWidth="1"/>
  </cols>
  <sheetData>
    <row r="1" ht="10.5">
      <c r="A1" s="33"/>
    </row>
    <row r="2" spans="1:14" ht="10.5">
      <c r="A2" s="75"/>
      <c r="B2" s="82"/>
      <c r="C2" s="82"/>
      <c r="D2" s="51"/>
      <c r="E2" s="82"/>
      <c r="F2" s="51"/>
      <c r="G2" s="51"/>
      <c r="H2" s="51"/>
      <c r="I2" s="51"/>
      <c r="J2" s="51"/>
      <c r="N2" s="41"/>
    </row>
    <row r="3" spans="1:14" ht="10.5">
      <c r="A3" s="34"/>
      <c r="B3" s="77" t="s">
        <v>288</v>
      </c>
      <c r="C3" s="77"/>
      <c r="D3" s="77"/>
      <c r="E3" s="77"/>
      <c r="F3" s="77"/>
      <c r="G3" s="77"/>
      <c r="H3" s="77"/>
      <c r="I3" s="77"/>
      <c r="J3" s="77"/>
      <c r="N3" s="41"/>
    </row>
    <row r="4" spans="1:14" ht="10.5">
      <c r="A4" s="34"/>
      <c r="B4" s="77" t="s">
        <v>289</v>
      </c>
      <c r="C4" s="77"/>
      <c r="D4" s="77"/>
      <c r="E4" s="77"/>
      <c r="F4" s="77"/>
      <c r="G4" s="77"/>
      <c r="H4" s="77"/>
      <c r="I4" s="77"/>
      <c r="J4" s="77"/>
      <c r="N4" s="41"/>
    </row>
    <row r="5" spans="1:14" ht="10.5">
      <c r="A5" s="75"/>
      <c r="B5" s="82"/>
      <c r="C5" s="82"/>
      <c r="D5" s="51"/>
      <c r="E5" s="82"/>
      <c r="F5" s="51"/>
      <c r="G5" s="51"/>
      <c r="H5" s="51"/>
      <c r="I5" s="51"/>
      <c r="J5" s="51"/>
      <c r="N5" s="41"/>
    </row>
    <row r="6" ht="10.5">
      <c r="A6" s="33"/>
    </row>
    <row r="7" spans="1:14" ht="10.5">
      <c r="A7" s="33"/>
      <c r="B7" s="63" t="s">
        <v>31</v>
      </c>
      <c r="C7" s="63"/>
      <c r="D7" s="63"/>
      <c r="E7" s="63"/>
      <c r="F7" s="63"/>
      <c r="G7" s="63"/>
      <c r="H7" s="63"/>
      <c r="I7" s="63"/>
      <c r="J7" s="63"/>
      <c r="N7" s="41"/>
    </row>
    <row r="8" spans="1:10" ht="10.5">
      <c r="A8" s="33"/>
      <c r="B8" s="63"/>
      <c r="C8" s="63"/>
      <c r="D8" s="63"/>
      <c r="E8" s="63"/>
      <c r="F8" s="63"/>
      <c r="G8" s="63"/>
      <c r="H8" s="63"/>
      <c r="I8" s="63"/>
      <c r="J8" s="63"/>
    </row>
    <row r="9" spans="1:14" s="30" customFormat="1" ht="10.5">
      <c r="A9" s="31"/>
      <c r="B9" s="32" t="s">
        <v>356</v>
      </c>
      <c r="C9" s="32" t="s">
        <v>357</v>
      </c>
      <c r="D9" s="42" t="s">
        <v>358</v>
      </c>
      <c r="E9" s="32" t="s">
        <v>359</v>
      </c>
      <c r="F9" s="32" t="s">
        <v>360</v>
      </c>
      <c r="G9" s="32" t="s">
        <v>361</v>
      </c>
      <c r="H9" s="32" t="s">
        <v>362</v>
      </c>
      <c r="I9" s="32" t="s">
        <v>363</v>
      </c>
      <c r="J9" s="32" t="s">
        <v>364</v>
      </c>
      <c r="K9" s="32" t="s">
        <v>365</v>
      </c>
      <c r="L9" s="32" t="s">
        <v>366</v>
      </c>
      <c r="M9" s="32" t="s">
        <v>367</v>
      </c>
      <c r="N9" s="32"/>
    </row>
    <row r="10" spans="1:14" ht="10.5">
      <c r="A10" s="33">
        <v>1</v>
      </c>
      <c r="B10" s="43" t="s">
        <v>251</v>
      </c>
      <c r="C10" s="38" t="s">
        <v>368</v>
      </c>
      <c r="D10" s="41">
        <v>0</v>
      </c>
      <c r="E10" s="41"/>
      <c r="F10" s="27" t="e">
        <f>ROUND(SUM('Базовые цены с учетом расхода'!B9:B38),2)</f>
        <v>#REF!</v>
      </c>
      <c r="G10" s="27" t="e">
        <f>ROUND(SUM('Базовые цены с учетом расхода'!C9:C38),2)</f>
        <v>#REF!</v>
      </c>
      <c r="H10" s="27" t="e">
        <f>ROUND(SUM('Базовые цены с учетом расхода'!D9:D38),2)</f>
        <v>#REF!</v>
      </c>
      <c r="I10" s="27" t="e">
        <f>ROUND(SUM('Базовые цены с учетом расхода'!E9:E38),2)</f>
        <v>#REF!</v>
      </c>
      <c r="J10" s="35" t="e">
        <f>ROUND(SUM('Базовые цены с учетом расхода'!I9:I38),8)</f>
        <v>#VALUE!</v>
      </c>
      <c r="K10" s="35" t="e">
        <f>ROUND(SUM('Базовые цены с учетом расхода'!K9:K38),8)</f>
        <v>#VALUE!</v>
      </c>
      <c r="L10" s="27" t="e">
        <f>ROUND(SUM('Базовые цены с учетом расхода'!F9:F38),2)</f>
        <v>#REF!</v>
      </c>
      <c r="N10" s="41"/>
    </row>
    <row r="11" spans="1:12" ht="10.5">
      <c r="A11" s="33">
        <v>2</v>
      </c>
      <c r="B11" s="43" t="s">
        <v>115</v>
      </c>
      <c r="C11" s="38" t="s">
        <v>369</v>
      </c>
      <c r="D11" s="41">
        <v>0</v>
      </c>
      <c r="F11" s="27">
        <f>ROUND(SUMIF(Определители!I9:I38,"= ",'Базовые цены с учетом расхода'!B9:B38),2)</f>
        <v>0</v>
      </c>
      <c r="G11" s="27">
        <f>ROUND(SUMIF(Определители!I9:I38,"= ",'Базовые цены с учетом расхода'!C9:C38),2)</f>
        <v>0</v>
      </c>
      <c r="H11" s="27">
        <f>ROUND(SUMIF(Определители!I9:I38,"= ",'Базовые цены с учетом расхода'!D9:D38),2)</f>
        <v>0</v>
      </c>
      <c r="I11" s="27">
        <f>ROUND(SUMIF(Определители!I9:I38,"= ",'Базовые цены с учетом расхода'!E9:E38),2)</f>
        <v>0</v>
      </c>
      <c r="J11" s="35">
        <f>ROUND(SUMIF(Определители!I9:I38,"= ",'Базовые цены с учетом расхода'!I9:I38),8)</f>
        <v>0</v>
      </c>
      <c r="K11" s="35">
        <f>ROUND(SUMIF(Определители!I9:I38,"= ",'Базовые цены с учетом расхода'!K9:K38),8)</f>
        <v>0</v>
      </c>
      <c r="L11" s="27">
        <f>ROUND(SUMIF(Определители!I9:I38,"= ",'Базовые цены с учетом расхода'!F9:F38),2)</f>
        <v>0</v>
      </c>
    </row>
    <row r="12" spans="1:12" ht="10.5">
      <c r="A12" s="33">
        <v>3</v>
      </c>
      <c r="B12" s="43" t="s">
        <v>116</v>
      </c>
      <c r="C12" s="38" t="s">
        <v>369</v>
      </c>
      <c r="D12" s="41">
        <v>0</v>
      </c>
      <c r="F12" s="27" t="e">
        <f>ROUND(СУММПРОИЗВЕСЛИ(0.01,Определители!I9:I38," ",'Базовые цены с учетом расхода'!B9:B38,Начисления!X9:X38,0),2)</f>
        <v>#NAME?</v>
      </c>
      <c r="G12" s="27"/>
      <c r="H12" s="27"/>
      <c r="I12" s="27"/>
      <c r="J12" s="35"/>
      <c r="K12" s="35"/>
      <c r="L12" s="27"/>
    </row>
    <row r="13" spans="1:12" ht="10.5">
      <c r="A13" s="33">
        <v>4</v>
      </c>
      <c r="B13" s="43" t="s">
        <v>117</v>
      </c>
      <c r="C13" s="38" t="s">
        <v>369</v>
      </c>
      <c r="D13" s="41">
        <v>0</v>
      </c>
      <c r="F13" s="27" t="e">
        <f>ROUND(СУММПРОИЗВЕСЛИ(0.01,Определители!I9:I38," ",'Базовые цены с учетом расхода'!B9:B38,Начисления!Y9:Y38,0),2)</f>
        <v>#NAME?</v>
      </c>
      <c r="G13" s="27"/>
      <c r="H13" s="27"/>
      <c r="I13" s="27"/>
      <c r="J13" s="35"/>
      <c r="K13" s="35"/>
      <c r="L13" s="27"/>
    </row>
    <row r="14" spans="1:12" ht="10.5">
      <c r="A14" s="33">
        <v>5</v>
      </c>
      <c r="B14" s="43" t="s">
        <v>118</v>
      </c>
      <c r="C14" s="38" t="s">
        <v>369</v>
      </c>
      <c r="D14" s="41">
        <v>0</v>
      </c>
      <c r="F14" s="27" t="e">
        <f>ROUND(ТРАНСПРАСХОД(Определители!B9:B38,Определители!H9:H38,Определители!I9:I38,'Базовые цены с учетом расхода'!B9:B38,Начисления!Z9:Z38,Начисления!AA9:AA38),2)</f>
        <v>#NAME?</v>
      </c>
      <c r="G14" s="27"/>
      <c r="H14" s="27"/>
      <c r="I14" s="27"/>
      <c r="J14" s="35"/>
      <c r="K14" s="35"/>
      <c r="L14" s="27"/>
    </row>
    <row r="15" spans="1:12" ht="10.5">
      <c r="A15" s="33">
        <v>6</v>
      </c>
      <c r="B15" s="43" t="s">
        <v>119</v>
      </c>
      <c r="C15" s="38" t="s">
        <v>369</v>
      </c>
      <c r="D15" s="41">
        <v>0</v>
      </c>
      <c r="F15" s="27" t="e">
        <f>ROUND(СУММПРОИЗВЕСЛИ(0.01,Определители!I9:I38," ",'Базовые цены с учетом расхода'!B9:B38,Начисления!AC9:AC38,0),2)</f>
        <v>#NAME?</v>
      </c>
      <c r="G15" s="27"/>
      <c r="H15" s="27"/>
      <c r="I15" s="27"/>
      <c r="J15" s="35"/>
      <c r="K15" s="35"/>
      <c r="L15" s="27"/>
    </row>
    <row r="16" spans="1:12" ht="10.5">
      <c r="A16" s="33">
        <v>7</v>
      </c>
      <c r="B16" s="43" t="s">
        <v>120</v>
      </c>
      <c r="C16" s="38" t="s">
        <v>369</v>
      </c>
      <c r="D16" s="41">
        <v>0</v>
      </c>
      <c r="F16" s="27" t="e">
        <f>ROUND(СУММПРОИЗВЕСЛИ(0.01,Определители!I9:I38," ",'Базовые цены с учетом расхода'!B9:B38,Начисления!AF9:AF38,0),2)</f>
        <v>#NAME?</v>
      </c>
      <c r="G16" s="27"/>
      <c r="H16" s="27"/>
      <c r="I16" s="27"/>
      <c r="J16" s="35"/>
      <c r="K16" s="35"/>
      <c r="L16" s="27"/>
    </row>
    <row r="17" spans="1:12" ht="10.5">
      <c r="A17" s="33">
        <v>8</v>
      </c>
      <c r="B17" s="43" t="s">
        <v>121</v>
      </c>
      <c r="C17" s="38" t="s">
        <v>369</v>
      </c>
      <c r="D17" s="41">
        <v>0</v>
      </c>
      <c r="F17" s="27" t="e">
        <f>ROUND(ЗАГОТСКЛАДРАСХОД(Определители!B9:B38,Определители!H9:H38,Определители!I9:I38,'Базовые цены с учетом расхода'!B9:B38,Начисления!X9:X38,Начисления!Y9:Y38,Начисления!Z9:Z38,Начисления!AA9:AA38,Начисления!AB9:AB38,Начисления!AC9:AC38,Начисления!AF9:AF38),2)</f>
        <v>#NAME?</v>
      </c>
      <c r="G17" s="27"/>
      <c r="H17" s="27"/>
      <c r="I17" s="27"/>
      <c r="J17" s="35"/>
      <c r="K17" s="35"/>
      <c r="L17" s="27"/>
    </row>
    <row r="18" spans="1:12" ht="10.5">
      <c r="A18" s="33">
        <v>9</v>
      </c>
      <c r="B18" s="43" t="s">
        <v>122</v>
      </c>
      <c r="C18" s="38" t="s">
        <v>369</v>
      </c>
      <c r="D18" s="41">
        <v>0</v>
      </c>
      <c r="F18" s="27" t="e">
        <f>ROUND(СУММПРОИЗВЕСЛИ(1,Определители!I9:I38," ",'Базовые цены с учетом расхода'!M9:M38,Начисления!I9:I38,0),2)</f>
        <v>#NAME?</v>
      </c>
      <c r="G18" s="27"/>
      <c r="H18" s="27"/>
      <c r="I18" s="27"/>
      <c r="J18" s="35"/>
      <c r="K18" s="35"/>
      <c r="L18" s="27"/>
    </row>
    <row r="19" spans="1:12" ht="10.5">
      <c r="A19" s="33">
        <v>10</v>
      </c>
      <c r="B19" s="43" t="s">
        <v>123</v>
      </c>
      <c r="C19" s="38" t="s">
        <v>370</v>
      </c>
      <c r="D19" s="41">
        <v>0</v>
      </c>
      <c r="F19" s="27" t="e">
        <f>ROUND((F18+F29+F49),2)</f>
        <v>#NAME?</v>
      </c>
      <c r="G19" s="27"/>
      <c r="H19" s="27"/>
      <c r="I19" s="27"/>
      <c r="J19" s="35"/>
      <c r="K19" s="35"/>
      <c r="L19" s="27"/>
    </row>
    <row r="20" spans="1:12" ht="10.5">
      <c r="A20" s="33">
        <v>11</v>
      </c>
      <c r="B20" s="43" t="s">
        <v>124</v>
      </c>
      <c r="C20" s="38" t="s">
        <v>370</v>
      </c>
      <c r="D20" s="41">
        <v>0</v>
      </c>
      <c r="F20" s="27" t="e">
        <f>ROUND((F11+F12+F13+F14+F15+F16+F17+F19),2)</f>
        <v>#NAME?</v>
      </c>
      <c r="G20" s="27"/>
      <c r="H20" s="27"/>
      <c r="I20" s="27"/>
      <c r="J20" s="35"/>
      <c r="K20" s="35"/>
      <c r="L20" s="27"/>
    </row>
    <row r="21" spans="1:12" ht="10.5">
      <c r="A21" s="33">
        <v>12</v>
      </c>
      <c r="B21" s="43" t="s">
        <v>125</v>
      </c>
      <c r="C21" s="38" t="s">
        <v>369</v>
      </c>
      <c r="D21" s="41">
        <v>0</v>
      </c>
      <c r="F21" s="27" t="e">
        <f>ROUND(SUMIF(Определители!I9:I38,"=1",'Базовые цены с учетом расхода'!B9:B38),2)</f>
        <v>#REF!</v>
      </c>
      <c r="G21" s="27" t="e">
        <f>ROUND(SUMIF(Определители!I9:I38,"=1",'Базовые цены с учетом расхода'!C9:C38),2)</f>
        <v>#REF!</v>
      </c>
      <c r="H21" s="27" t="e">
        <f>ROUND(SUMIF(Определители!I9:I38,"=1",'Базовые цены с учетом расхода'!D9:D38),2)</f>
        <v>#REF!</v>
      </c>
      <c r="I21" s="27" t="e">
        <f>ROUND(SUMIF(Определители!I9:I38,"=1",'Базовые цены с учетом расхода'!E9:E38),2)</f>
        <v>#REF!</v>
      </c>
      <c r="J21" s="35" t="e">
        <f>ROUND(SUMIF(Определители!I9:I38,"=1",'Базовые цены с учетом расхода'!I9:I38),8)</f>
        <v>#VALUE!</v>
      </c>
      <c r="K21" s="35" t="e">
        <f>ROUND(SUMIF(Определители!I9:I38,"=1",'Базовые цены с учетом расхода'!K9:K38),8)</f>
        <v>#VALUE!</v>
      </c>
      <c r="L21" s="27" t="e">
        <f>ROUND(SUMIF(Определители!I9:I38,"=1",'Базовые цены с учетом расхода'!F9:F38),2)</f>
        <v>#REF!</v>
      </c>
    </row>
    <row r="22" spans="1:12" ht="10.5">
      <c r="A22" s="33">
        <v>13</v>
      </c>
      <c r="B22" s="43" t="s">
        <v>126</v>
      </c>
      <c r="C22" s="38" t="s">
        <v>369</v>
      </c>
      <c r="D22" s="41">
        <v>0</v>
      </c>
      <c r="F22" s="27"/>
      <c r="G22" s="27"/>
      <c r="H22" s="27"/>
      <c r="I22" s="27"/>
      <c r="J22" s="35"/>
      <c r="K22" s="35"/>
      <c r="L22" s="27"/>
    </row>
    <row r="23" spans="1:12" ht="10.5">
      <c r="A23" s="33">
        <v>14</v>
      </c>
      <c r="B23" s="43" t="s">
        <v>127</v>
      </c>
      <c r="C23" s="38" t="s">
        <v>369</v>
      </c>
      <c r="D23" s="41">
        <v>0</v>
      </c>
      <c r="F23" s="27"/>
      <c r="G23" s="27" t="e">
        <f>ROUND(SUMIF(Определители!I9:I38,"=1",'Базовые цены с учетом расхода'!U9:U38),2)</f>
        <v>#REF!</v>
      </c>
      <c r="H23" s="27"/>
      <c r="I23" s="27"/>
      <c r="J23" s="35"/>
      <c r="K23" s="35"/>
      <c r="L23" s="27"/>
    </row>
    <row r="24" spans="1:12" ht="10.5">
      <c r="A24" s="33">
        <v>15</v>
      </c>
      <c r="B24" s="43" t="s">
        <v>128</v>
      </c>
      <c r="C24" s="38" t="s">
        <v>369</v>
      </c>
      <c r="D24" s="41">
        <v>0</v>
      </c>
      <c r="F24" s="27" t="e">
        <f>ROUND(SUMIF(Определители!I9:I38,"=1",'Базовые цены с учетом расхода'!V9:V38),2)</f>
        <v>#REF!</v>
      </c>
      <c r="G24" s="27"/>
      <c r="H24" s="27"/>
      <c r="I24" s="27"/>
      <c r="J24" s="35"/>
      <c r="K24" s="35"/>
      <c r="L24" s="27"/>
    </row>
    <row r="25" spans="1:12" ht="10.5">
      <c r="A25" s="33">
        <v>16</v>
      </c>
      <c r="B25" s="43" t="s">
        <v>129</v>
      </c>
      <c r="C25" s="38" t="s">
        <v>369</v>
      </c>
      <c r="D25" s="41">
        <v>0</v>
      </c>
      <c r="F25" s="27" t="e">
        <f>ROUND(СУММЕСЛИ2(Определители!I9:I38,"1",Определители!G9:G38,"1",'Базовые цены с учетом расхода'!B9:B38),2)</f>
        <v>#NAME?</v>
      </c>
      <c r="G25" s="27"/>
      <c r="H25" s="27"/>
      <c r="I25" s="27"/>
      <c r="J25" s="35"/>
      <c r="K25" s="35"/>
      <c r="L25" s="27"/>
    </row>
    <row r="26" spans="1:12" ht="10.5">
      <c r="A26" s="33">
        <v>17</v>
      </c>
      <c r="B26" s="43" t="s">
        <v>130</v>
      </c>
      <c r="C26" s="38" t="s">
        <v>369</v>
      </c>
      <c r="D26" s="41">
        <v>0</v>
      </c>
      <c r="F26" s="27" t="e">
        <f>ROUND(SUMIF(Определители!I9:I38,"=1",'Базовые цены с учетом расхода'!H9:H38),2)</f>
        <v>#REF!</v>
      </c>
      <c r="G26" s="27"/>
      <c r="H26" s="27"/>
      <c r="I26" s="27"/>
      <c r="J26" s="35"/>
      <c r="K26" s="35"/>
      <c r="L26" s="27"/>
    </row>
    <row r="27" spans="1:12" ht="10.5">
      <c r="A27" s="33">
        <v>18</v>
      </c>
      <c r="B27" s="43" t="s">
        <v>140</v>
      </c>
      <c r="C27" s="38" t="s">
        <v>369</v>
      </c>
      <c r="D27" s="41">
        <v>0</v>
      </c>
      <c r="F27" s="27" t="e">
        <f>ROUND(SUMIF(Определители!I9:I38,"=1",'Базовые цены с учетом расхода'!N9:N38),2)</f>
        <v>#REF!</v>
      </c>
      <c r="G27" s="27"/>
      <c r="H27" s="27"/>
      <c r="I27" s="27"/>
      <c r="J27" s="35"/>
      <c r="K27" s="35"/>
      <c r="L27" s="27"/>
    </row>
    <row r="28" spans="1:12" ht="10.5">
      <c r="A28" s="33">
        <v>19</v>
      </c>
      <c r="B28" s="43" t="s">
        <v>141</v>
      </c>
      <c r="C28" s="38" t="s">
        <v>369</v>
      </c>
      <c r="D28" s="41">
        <v>0</v>
      </c>
      <c r="F28" s="27" t="e">
        <f>ROUND(SUMIF(Определители!I9:I38,"=1",'Базовые цены с учетом расхода'!O9:O38),2)</f>
        <v>#REF!</v>
      </c>
      <c r="G28" s="27"/>
      <c r="H28" s="27"/>
      <c r="I28" s="27"/>
      <c r="J28" s="35"/>
      <c r="K28" s="35"/>
      <c r="L28" s="27"/>
    </row>
    <row r="29" spans="1:12" ht="10.5">
      <c r="A29" s="33">
        <v>20</v>
      </c>
      <c r="B29" s="43" t="s">
        <v>123</v>
      </c>
      <c r="C29" s="38" t="s">
        <v>369</v>
      </c>
      <c r="D29" s="41">
        <v>0</v>
      </c>
      <c r="F29" s="27" t="e">
        <f>ROUND(СУММПРОИЗВЕСЛИ(1,Определители!I9:I38," ",'Базовые цены с учетом расхода'!M9:M38,Начисления!I9:I38,0),2)</f>
        <v>#NAME?</v>
      </c>
      <c r="G29" s="27"/>
      <c r="H29" s="27"/>
      <c r="I29" s="27"/>
      <c r="J29" s="35"/>
      <c r="K29" s="35"/>
      <c r="L29" s="27"/>
    </row>
    <row r="30" spans="1:12" ht="10.5">
      <c r="A30" s="33">
        <v>21</v>
      </c>
      <c r="B30" s="43" t="s">
        <v>133</v>
      </c>
      <c r="C30" s="38" t="s">
        <v>370</v>
      </c>
      <c r="D30" s="41">
        <v>0</v>
      </c>
      <c r="F30" s="27" t="e">
        <f>ROUND((F21+F27+F28),2)</f>
        <v>#REF!</v>
      </c>
      <c r="G30" s="27"/>
      <c r="H30" s="27"/>
      <c r="I30" s="27"/>
      <c r="J30" s="35"/>
      <c r="K30" s="35"/>
      <c r="L30" s="27"/>
    </row>
    <row r="31" spans="1:12" ht="10.5">
      <c r="A31" s="33">
        <v>22</v>
      </c>
      <c r="B31" s="43" t="s">
        <v>134</v>
      </c>
      <c r="C31" s="38" t="s">
        <v>369</v>
      </c>
      <c r="D31" s="41">
        <v>0</v>
      </c>
      <c r="F31" s="27" t="e">
        <f>ROUND(SUMIF(Определители!I9:I38,"=2",'Базовые цены с учетом расхода'!B9:B38),2)</f>
        <v>#REF!</v>
      </c>
      <c r="G31" s="27" t="e">
        <f>ROUND(SUMIF(Определители!I9:I38,"=2",'Базовые цены с учетом расхода'!C9:C38),2)</f>
        <v>#REF!</v>
      </c>
      <c r="H31" s="27" t="e">
        <f>ROUND(SUMIF(Определители!I9:I38,"=2",'Базовые цены с учетом расхода'!D9:D38),2)</f>
        <v>#REF!</v>
      </c>
      <c r="I31" s="27" t="e">
        <f>ROUND(SUMIF(Определители!I9:I38,"=2",'Базовые цены с учетом расхода'!E9:E38),2)</f>
        <v>#REF!</v>
      </c>
      <c r="J31" s="35" t="e">
        <f>ROUND(SUMIF(Определители!I9:I38,"=2",'Базовые цены с учетом расхода'!I9:I38),8)</f>
        <v>#VALUE!</v>
      </c>
      <c r="K31" s="35" t="e">
        <f>ROUND(SUMIF(Определители!I9:I38,"=2",'Базовые цены с учетом расхода'!K9:K38),8)</f>
        <v>#VALUE!</v>
      </c>
      <c r="L31" s="27" t="e">
        <f>ROUND(SUMIF(Определители!I9:I38,"=2",'Базовые цены с учетом расхода'!F9:F38),2)</f>
        <v>#REF!</v>
      </c>
    </row>
    <row r="32" spans="1:12" ht="10.5">
      <c r="A32" s="33">
        <v>23</v>
      </c>
      <c r="B32" s="43" t="s">
        <v>126</v>
      </c>
      <c r="C32" s="38" t="s">
        <v>369</v>
      </c>
      <c r="D32" s="41">
        <v>0</v>
      </c>
      <c r="F32" s="27"/>
      <c r="G32" s="27"/>
      <c r="H32" s="27"/>
      <c r="I32" s="27"/>
      <c r="J32" s="35"/>
      <c r="K32" s="35"/>
      <c r="L32" s="27"/>
    </row>
    <row r="33" spans="1:12" ht="10.5">
      <c r="A33" s="33">
        <v>24</v>
      </c>
      <c r="B33" s="43" t="s">
        <v>135</v>
      </c>
      <c r="C33" s="38" t="s">
        <v>369</v>
      </c>
      <c r="D33" s="41">
        <v>0</v>
      </c>
      <c r="F33" s="27" t="e">
        <f>ROUND(СУММЕСЛИ2(Определители!I9:I38,"2",Определители!G9:G38,"1",'Базовые цены с учетом расхода'!B9:B38),2)</f>
        <v>#NAME?</v>
      </c>
      <c r="G33" s="27"/>
      <c r="H33" s="27"/>
      <c r="I33" s="27"/>
      <c r="J33" s="35"/>
      <c r="K33" s="35"/>
      <c r="L33" s="27"/>
    </row>
    <row r="34" spans="1:12" ht="10.5">
      <c r="A34" s="33">
        <v>25</v>
      </c>
      <c r="B34" s="43" t="s">
        <v>130</v>
      </c>
      <c r="C34" s="38" t="s">
        <v>369</v>
      </c>
      <c r="D34" s="41">
        <v>0</v>
      </c>
      <c r="F34" s="27" t="e">
        <f>ROUND(SUMIF(Определители!I9:I38,"=2",'Базовые цены с учетом расхода'!H9:H38),2)</f>
        <v>#REF!</v>
      </c>
      <c r="G34" s="27"/>
      <c r="H34" s="27"/>
      <c r="I34" s="27"/>
      <c r="J34" s="35"/>
      <c r="K34" s="35"/>
      <c r="L34" s="27"/>
    </row>
    <row r="35" spans="1:12" ht="10.5">
      <c r="A35" s="33">
        <v>26</v>
      </c>
      <c r="B35" s="43" t="s">
        <v>140</v>
      </c>
      <c r="C35" s="38" t="s">
        <v>369</v>
      </c>
      <c r="D35" s="41">
        <v>0</v>
      </c>
      <c r="F35" s="27" t="e">
        <f>ROUND(SUMIF(Определители!I9:I38,"=2",'Базовые цены с учетом расхода'!N9:N38),2)</f>
        <v>#REF!</v>
      </c>
      <c r="G35" s="27"/>
      <c r="H35" s="27"/>
      <c r="I35" s="27"/>
      <c r="J35" s="35"/>
      <c r="K35" s="35"/>
      <c r="L35" s="27"/>
    </row>
    <row r="36" spans="1:12" ht="10.5">
      <c r="A36" s="33">
        <v>27</v>
      </c>
      <c r="B36" s="43" t="s">
        <v>141</v>
      </c>
      <c r="C36" s="38" t="s">
        <v>369</v>
      </c>
      <c r="D36" s="41">
        <v>0</v>
      </c>
      <c r="F36" s="27" t="e">
        <f>ROUND(SUMIF(Определители!I9:I38,"=2",'Базовые цены с учетом расхода'!O9:O38),2)</f>
        <v>#REF!</v>
      </c>
      <c r="G36" s="27"/>
      <c r="H36" s="27"/>
      <c r="I36" s="27"/>
      <c r="J36" s="35"/>
      <c r="K36" s="35"/>
      <c r="L36" s="27"/>
    </row>
    <row r="37" spans="1:12" ht="10.5">
      <c r="A37" s="33">
        <v>28</v>
      </c>
      <c r="B37" s="43" t="s">
        <v>138</v>
      </c>
      <c r="C37" s="38" t="s">
        <v>370</v>
      </c>
      <c r="D37" s="41">
        <v>0</v>
      </c>
      <c r="F37" s="27" t="e">
        <f>ROUND((F31+F35+F36),2)</f>
        <v>#REF!</v>
      </c>
      <c r="G37" s="27"/>
      <c r="H37" s="27"/>
      <c r="I37" s="27"/>
      <c r="J37" s="35"/>
      <c r="K37" s="35"/>
      <c r="L37" s="27"/>
    </row>
    <row r="38" spans="1:12" ht="10.5">
      <c r="A38" s="33">
        <v>29</v>
      </c>
      <c r="B38" s="43" t="s">
        <v>139</v>
      </c>
      <c r="C38" s="38" t="s">
        <v>369</v>
      </c>
      <c r="D38" s="41">
        <v>0</v>
      </c>
      <c r="F38" s="27">
        <f>ROUND(SUMIF(Определители!I9:I38,"=3",'Базовые цены с учетом расхода'!B9:B38),2)</f>
        <v>0</v>
      </c>
      <c r="G38" s="27">
        <f>ROUND(SUMIF(Определители!I9:I38,"=3",'Базовые цены с учетом расхода'!C9:C38),2)</f>
        <v>0</v>
      </c>
      <c r="H38" s="27">
        <f>ROUND(SUMIF(Определители!I9:I38,"=3",'Базовые цены с учетом расхода'!D9:D38),2)</f>
        <v>0</v>
      </c>
      <c r="I38" s="27">
        <f>ROUND(SUMIF(Определители!I9:I38,"=3",'Базовые цены с учетом расхода'!E9:E38),2)</f>
        <v>0</v>
      </c>
      <c r="J38" s="35">
        <f>ROUND(SUMIF(Определители!I9:I38,"=3",'Базовые цены с учетом расхода'!I9:I38),8)</f>
        <v>0</v>
      </c>
      <c r="K38" s="35">
        <f>ROUND(SUMIF(Определители!I9:I38,"=3",'Базовые цены с учетом расхода'!K9:K38),8)</f>
        <v>0</v>
      </c>
      <c r="L38" s="27">
        <f>ROUND(SUMIF(Определители!I9:I38,"=3",'Базовые цены с учетом расхода'!F9:F38),2)</f>
        <v>0</v>
      </c>
    </row>
    <row r="39" spans="1:12" ht="10.5">
      <c r="A39" s="33">
        <v>30</v>
      </c>
      <c r="B39" s="43" t="s">
        <v>130</v>
      </c>
      <c r="C39" s="38" t="s">
        <v>369</v>
      </c>
      <c r="D39" s="41">
        <v>0</v>
      </c>
      <c r="F39" s="27">
        <f>ROUND(SUMIF(Определители!I9:I38,"=3",'Базовые цены с учетом расхода'!H9:H38),2)</f>
        <v>0</v>
      </c>
      <c r="G39" s="27"/>
      <c r="H39" s="27"/>
      <c r="I39" s="27"/>
      <c r="J39" s="35"/>
      <c r="K39" s="35"/>
      <c r="L39" s="27"/>
    </row>
    <row r="40" spans="1:12" ht="10.5">
      <c r="A40" s="33">
        <v>31</v>
      </c>
      <c r="B40" s="43" t="s">
        <v>140</v>
      </c>
      <c r="C40" s="38" t="s">
        <v>369</v>
      </c>
      <c r="D40" s="41">
        <v>0</v>
      </c>
      <c r="F40" s="27">
        <f>ROUND(SUMIF(Определители!I9:I38,"=3",'Базовые цены с учетом расхода'!N9:N38),2)</f>
        <v>0</v>
      </c>
      <c r="G40" s="27"/>
      <c r="H40" s="27"/>
      <c r="I40" s="27"/>
      <c r="J40" s="35"/>
      <c r="K40" s="35"/>
      <c r="L40" s="27"/>
    </row>
    <row r="41" spans="1:12" ht="10.5">
      <c r="A41" s="33">
        <v>32</v>
      </c>
      <c r="B41" s="43" t="s">
        <v>141</v>
      </c>
      <c r="C41" s="38" t="s">
        <v>369</v>
      </c>
      <c r="D41" s="41">
        <v>0</v>
      </c>
      <c r="F41" s="27">
        <f>ROUND(SUMIF(Определители!I9:I38,"=3",'Базовые цены с учетом расхода'!O9:O38),2)</f>
        <v>0</v>
      </c>
      <c r="G41" s="27"/>
      <c r="H41" s="27"/>
      <c r="I41" s="27"/>
      <c r="J41" s="35"/>
      <c r="K41" s="35"/>
      <c r="L41" s="27"/>
    </row>
    <row r="42" spans="1:12" ht="10.5">
      <c r="A42" s="33">
        <v>33</v>
      </c>
      <c r="B42" s="43" t="s">
        <v>142</v>
      </c>
      <c r="C42" s="38" t="s">
        <v>370</v>
      </c>
      <c r="D42" s="41">
        <v>0</v>
      </c>
      <c r="F42" s="27">
        <f>ROUND((F38+F40+F41),2)</f>
        <v>0</v>
      </c>
      <c r="G42" s="27"/>
      <c r="H42" s="27"/>
      <c r="I42" s="27"/>
      <c r="J42" s="35"/>
      <c r="K42" s="35"/>
      <c r="L42" s="27"/>
    </row>
    <row r="43" spans="1:12" ht="10.5">
      <c r="A43" s="33">
        <v>34</v>
      </c>
      <c r="B43" s="43" t="s">
        <v>143</v>
      </c>
      <c r="C43" s="38" t="s">
        <v>369</v>
      </c>
      <c r="D43" s="41">
        <v>0</v>
      </c>
      <c r="F43" s="27">
        <f>ROUND(SUMIF(Определители!I9:I38,"=4",'Базовые цены с учетом расхода'!B9:B38),2)</f>
        <v>0</v>
      </c>
      <c r="G43" s="27">
        <f>ROUND(SUMIF(Определители!I9:I38,"=4",'Базовые цены с учетом расхода'!C9:C38),2)</f>
        <v>0</v>
      </c>
      <c r="H43" s="27">
        <f>ROUND(SUMIF(Определители!I9:I38,"=4",'Базовые цены с учетом расхода'!D9:D38),2)</f>
        <v>0</v>
      </c>
      <c r="I43" s="27">
        <f>ROUND(SUMIF(Определители!I9:I38,"=4",'Базовые цены с учетом расхода'!E9:E38),2)</f>
        <v>0</v>
      </c>
      <c r="J43" s="35">
        <f>ROUND(SUMIF(Определители!I9:I38,"=4",'Базовые цены с учетом расхода'!I9:I38),8)</f>
        <v>0</v>
      </c>
      <c r="K43" s="35">
        <f>ROUND(SUMIF(Определители!I9:I38,"=4",'Базовые цены с учетом расхода'!K9:K38),8)</f>
        <v>0</v>
      </c>
      <c r="L43" s="27">
        <f>ROUND(SUMIF(Определители!I9:I38,"=4",'Базовые цены с учетом расхода'!F9:F38),2)</f>
        <v>0</v>
      </c>
    </row>
    <row r="44" spans="1:12" ht="10.5">
      <c r="A44" s="33">
        <v>35</v>
      </c>
      <c r="B44" s="43" t="s">
        <v>126</v>
      </c>
      <c r="C44" s="38" t="s">
        <v>369</v>
      </c>
      <c r="D44" s="41">
        <v>0</v>
      </c>
      <c r="F44" s="27"/>
      <c r="G44" s="27"/>
      <c r="H44" s="27"/>
      <c r="I44" s="27"/>
      <c r="J44" s="35"/>
      <c r="K44" s="35"/>
      <c r="L44" s="27"/>
    </row>
    <row r="45" spans="1:12" ht="10.5">
      <c r="A45" s="33">
        <v>36</v>
      </c>
      <c r="B45" s="43" t="s">
        <v>144</v>
      </c>
      <c r="C45" s="38" t="s">
        <v>369</v>
      </c>
      <c r="D45" s="41">
        <v>0</v>
      </c>
      <c r="F45" s="27"/>
      <c r="G45" s="27"/>
      <c r="H45" s="27"/>
      <c r="I45" s="27"/>
      <c r="J45" s="35"/>
      <c r="K45" s="35"/>
      <c r="L45" s="27"/>
    </row>
    <row r="46" spans="1:12" ht="10.5">
      <c r="A46" s="33">
        <v>37</v>
      </c>
      <c r="B46" s="43" t="s">
        <v>130</v>
      </c>
      <c r="C46" s="38" t="s">
        <v>369</v>
      </c>
      <c r="D46" s="41">
        <v>0</v>
      </c>
      <c r="F46" s="27">
        <f>ROUND(SUMIF(Определители!I9:I38,"=4",'Базовые цены с учетом расхода'!H9:H38),2)</f>
        <v>0</v>
      </c>
      <c r="G46" s="27"/>
      <c r="H46" s="27"/>
      <c r="I46" s="27"/>
      <c r="J46" s="35"/>
      <c r="K46" s="35"/>
      <c r="L46" s="27"/>
    </row>
    <row r="47" spans="1:12" ht="10.5">
      <c r="A47" s="33">
        <v>38</v>
      </c>
      <c r="B47" s="43" t="s">
        <v>140</v>
      </c>
      <c r="C47" s="38" t="s">
        <v>369</v>
      </c>
      <c r="D47" s="41">
        <v>0</v>
      </c>
      <c r="F47" s="27">
        <f>ROUND(SUMIF(Определители!I9:I38,"=4",'Базовые цены с учетом расхода'!N9:N38),2)</f>
        <v>0</v>
      </c>
      <c r="G47" s="27"/>
      <c r="H47" s="27"/>
      <c r="I47" s="27"/>
      <c r="J47" s="35"/>
      <c r="K47" s="35"/>
      <c r="L47" s="27"/>
    </row>
    <row r="48" spans="1:12" ht="10.5">
      <c r="A48" s="33">
        <v>39</v>
      </c>
      <c r="B48" s="43" t="s">
        <v>141</v>
      </c>
      <c r="C48" s="38" t="s">
        <v>369</v>
      </c>
      <c r="D48" s="41">
        <v>0</v>
      </c>
      <c r="F48" s="27">
        <f>ROUND(SUMIF(Определители!I9:I38,"=4",'Базовые цены с учетом расхода'!O9:O38),2)</f>
        <v>0</v>
      </c>
      <c r="G48" s="27"/>
      <c r="H48" s="27"/>
      <c r="I48" s="27"/>
      <c r="J48" s="35"/>
      <c r="K48" s="35"/>
      <c r="L48" s="27"/>
    </row>
    <row r="49" spans="1:12" ht="10.5">
      <c r="A49" s="33">
        <v>40</v>
      </c>
      <c r="B49" s="43" t="s">
        <v>123</v>
      </c>
      <c r="C49" s="38" t="s">
        <v>369</v>
      </c>
      <c r="D49" s="41">
        <v>0</v>
      </c>
      <c r="F49" s="27" t="e">
        <f>ROUND(СУММПРОИЗВЕСЛИ(1,Определители!I9:I38," ",'Базовые цены с учетом расхода'!M9:M38,Начисления!I9:I38,0),2)</f>
        <v>#NAME?</v>
      </c>
      <c r="G49" s="27"/>
      <c r="H49" s="27"/>
      <c r="I49" s="27"/>
      <c r="J49" s="35"/>
      <c r="K49" s="35"/>
      <c r="L49" s="27"/>
    </row>
    <row r="50" spans="1:12" ht="10.5">
      <c r="A50" s="33">
        <v>41</v>
      </c>
      <c r="B50" s="43" t="s">
        <v>145</v>
      </c>
      <c r="C50" s="38" t="s">
        <v>370</v>
      </c>
      <c r="D50" s="41">
        <v>0</v>
      </c>
      <c r="F50" s="27">
        <f>ROUND((F43+F47+F48),2)</f>
        <v>0</v>
      </c>
      <c r="G50" s="27"/>
      <c r="H50" s="27"/>
      <c r="I50" s="27"/>
      <c r="J50" s="35"/>
      <c r="K50" s="35"/>
      <c r="L50" s="27"/>
    </row>
    <row r="51" spans="1:12" ht="10.5">
      <c r="A51" s="33">
        <v>42</v>
      </c>
      <c r="B51" s="43" t="s">
        <v>146</v>
      </c>
      <c r="C51" s="38" t="s">
        <v>369</v>
      </c>
      <c r="D51" s="41">
        <v>0</v>
      </c>
      <c r="F51" s="27">
        <f>ROUND(SUMIF(Определители!I9:I38,"=5",'Базовые цены с учетом расхода'!B9:B38),2)</f>
        <v>0</v>
      </c>
      <c r="G51" s="27">
        <f>ROUND(SUMIF(Определители!I9:I38,"=5",'Базовые цены с учетом расхода'!C9:C38),2)</f>
        <v>0</v>
      </c>
      <c r="H51" s="27">
        <f>ROUND(SUMIF(Определители!I9:I38,"=5",'Базовые цены с учетом расхода'!D9:D38),2)</f>
        <v>0</v>
      </c>
      <c r="I51" s="27">
        <f>ROUND(SUMIF(Определители!I9:I38,"=5",'Базовые цены с учетом расхода'!E9:E38),2)</f>
        <v>0</v>
      </c>
      <c r="J51" s="35">
        <f>ROUND(SUMIF(Определители!I9:I38,"=5",'Базовые цены с учетом расхода'!I9:I38),8)</f>
        <v>0</v>
      </c>
      <c r="K51" s="35">
        <f>ROUND(SUMIF(Определители!I9:I38,"=5",'Базовые цены с учетом расхода'!K9:K38),8)</f>
        <v>0</v>
      </c>
      <c r="L51" s="27">
        <f>ROUND(SUMIF(Определители!I9:I38,"=5",'Базовые цены с учетом расхода'!F9:F38),2)</f>
        <v>0</v>
      </c>
    </row>
    <row r="52" spans="1:12" ht="10.5">
      <c r="A52" s="33">
        <v>43</v>
      </c>
      <c r="B52" s="43" t="s">
        <v>130</v>
      </c>
      <c r="C52" s="38" t="s">
        <v>369</v>
      </c>
      <c r="D52" s="41">
        <v>0</v>
      </c>
      <c r="F52" s="27">
        <f>ROUND(SUMIF(Определители!I9:I38,"=5",'Базовые цены с учетом расхода'!H9:H38),2)</f>
        <v>0</v>
      </c>
      <c r="G52" s="27"/>
      <c r="H52" s="27"/>
      <c r="I52" s="27"/>
      <c r="J52" s="35"/>
      <c r="K52" s="35"/>
      <c r="L52" s="27"/>
    </row>
    <row r="53" spans="1:12" ht="10.5">
      <c r="A53" s="33">
        <v>44</v>
      </c>
      <c r="B53" s="43" t="s">
        <v>140</v>
      </c>
      <c r="C53" s="38" t="s">
        <v>369</v>
      </c>
      <c r="D53" s="41">
        <v>0</v>
      </c>
      <c r="F53" s="27">
        <f>ROUND(SUMIF(Определители!I9:I38,"=5",'Базовые цены с учетом расхода'!N9:N38),2)</f>
        <v>0</v>
      </c>
      <c r="G53" s="27"/>
      <c r="H53" s="27"/>
      <c r="I53" s="27"/>
      <c r="J53" s="35"/>
      <c r="K53" s="35"/>
      <c r="L53" s="27"/>
    </row>
    <row r="54" spans="1:12" ht="10.5">
      <c r="A54" s="33">
        <v>45</v>
      </c>
      <c r="B54" s="43" t="s">
        <v>141</v>
      </c>
      <c r="C54" s="38" t="s">
        <v>369</v>
      </c>
      <c r="D54" s="41">
        <v>0</v>
      </c>
      <c r="F54" s="27">
        <f>ROUND(SUMIF(Определители!I9:I38,"=5",'Базовые цены с учетом расхода'!O9:O38),2)</f>
        <v>0</v>
      </c>
      <c r="G54" s="27"/>
      <c r="H54" s="27"/>
      <c r="I54" s="27"/>
      <c r="J54" s="35"/>
      <c r="K54" s="35"/>
      <c r="L54" s="27"/>
    </row>
    <row r="55" spans="1:12" ht="10.5">
      <c r="A55" s="33">
        <v>46</v>
      </c>
      <c r="B55" s="43" t="s">
        <v>147</v>
      </c>
      <c r="C55" s="38" t="s">
        <v>370</v>
      </c>
      <c r="D55" s="41">
        <v>0</v>
      </c>
      <c r="F55" s="27">
        <f>ROUND((F51+F53+F54),2)</f>
        <v>0</v>
      </c>
      <c r="G55" s="27"/>
      <c r="H55" s="27"/>
      <c r="I55" s="27"/>
      <c r="J55" s="35"/>
      <c r="K55" s="35"/>
      <c r="L55" s="27"/>
    </row>
    <row r="56" spans="1:12" ht="10.5">
      <c r="A56" s="33">
        <v>47</v>
      </c>
      <c r="B56" s="43" t="s">
        <v>148</v>
      </c>
      <c r="C56" s="38" t="s">
        <v>369</v>
      </c>
      <c r="D56" s="41">
        <v>0</v>
      </c>
      <c r="F56" s="27">
        <f>ROUND(SUMIF(Определители!I9:I38,"=6",'Базовые цены с учетом расхода'!B9:B38),2)</f>
        <v>0</v>
      </c>
      <c r="G56" s="27">
        <f>ROUND(SUMIF(Определители!I9:I38,"=6",'Базовые цены с учетом расхода'!C9:C38),2)</f>
        <v>0</v>
      </c>
      <c r="H56" s="27">
        <f>ROUND(SUMIF(Определители!I9:I38,"=6",'Базовые цены с учетом расхода'!D9:D38),2)</f>
        <v>0</v>
      </c>
      <c r="I56" s="27">
        <f>ROUND(SUMIF(Определители!I9:I38,"=6",'Базовые цены с учетом расхода'!E9:E38),2)</f>
        <v>0</v>
      </c>
      <c r="J56" s="35">
        <f>ROUND(SUMIF(Определители!I9:I38,"=6",'Базовые цены с учетом расхода'!I9:I38),8)</f>
        <v>0</v>
      </c>
      <c r="K56" s="35">
        <f>ROUND(SUMIF(Определители!I9:I38,"=6",'Базовые цены с учетом расхода'!K9:K38),8)</f>
        <v>0</v>
      </c>
      <c r="L56" s="27">
        <f>ROUND(SUMIF(Определители!I9:I38,"=6",'Базовые цены с учетом расхода'!F9:F38),2)</f>
        <v>0</v>
      </c>
    </row>
    <row r="57" spans="1:12" ht="10.5">
      <c r="A57" s="33">
        <v>48</v>
      </c>
      <c r="B57" s="43" t="s">
        <v>130</v>
      </c>
      <c r="C57" s="38" t="s">
        <v>369</v>
      </c>
      <c r="D57" s="41">
        <v>0</v>
      </c>
      <c r="F57" s="27">
        <f>ROUND(SUMIF(Определители!I9:I38,"=6",'Базовые цены с учетом расхода'!H9:H38),2)</f>
        <v>0</v>
      </c>
      <c r="G57" s="27"/>
      <c r="H57" s="27"/>
      <c r="I57" s="27"/>
      <c r="J57" s="35"/>
      <c r="K57" s="35"/>
      <c r="L57" s="27"/>
    </row>
    <row r="58" spans="1:12" ht="10.5">
      <c r="A58" s="33">
        <v>49</v>
      </c>
      <c r="B58" s="43" t="s">
        <v>140</v>
      </c>
      <c r="C58" s="38" t="s">
        <v>369</v>
      </c>
      <c r="D58" s="41">
        <v>0</v>
      </c>
      <c r="F58" s="27">
        <f>ROUND(SUMIF(Определители!I9:I38,"=6",'Базовые цены с учетом расхода'!N9:N38),2)</f>
        <v>0</v>
      </c>
      <c r="G58" s="27"/>
      <c r="H58" s="27"/>
      <c r="I58" s="27"/>
      <c r="J58" s="35"/>
      <c r="K58" s="35"/>
      <c r="L58" s="27"/>
    </row>
    <row r="59" spans="1:12" ht="10.5">
      <c r="A59" s="33">
        <v>50</v>
      </c>
      <c r="B59" s="43" t="s">
        <v>141</v>
      </c>
      <c r="C59" s="38" t="s">
        <v>369</v>
      </c>
      <c r="D59" s="41">
        <v>0</v>
      </c>
      <c r="F59" s="27">
        <f>ROUND(SUMIF(Определители!I9:I38,"=6",'Базовые цены с учетом расхода'!O9:O38),2)</f>
        <v>0</v>
      </c>
      <c r="G59" s="27"/>
      <c r="H59" s="27"/>
      <c r="I59" s="27"/>
      <c r="J59" s="35"/>
      <c r="K59" s="35"/>
      <c r="L59" s="27"/>
    </row>
    <row r="60" spans="1:12" ht="10.5">
      <c r="A60" s="33">
        <v>51</v>
      </c>
      <c r="B60" s="43" t="s">
        <v>149</v>
      </c>
      <c r="C60" s="38" t="s">
        <v>370</v>
      </c>
      <c r="D60" s="41">
        <v>0</v>
      </c>
      <c r="F60" s="27">
        <f>ROUND((F56+F58+F59),2)</f>
        <v>0</v>
      </c>
      <c r="G60" s="27"/>
      <c r="H60" s="27"/>
      <c r="I60" s="27"/>
      <c r="J60" s="35"/>
      <c r="K60" s="35"/>
      <c r="L60" s="27"/>
    </row>
    <row r="61" spans="1:12" ht="10.5">
      <c r="A61" s="33">
        <v>52</v>
      </c>
      <c r="B61" s="43" t="s">
        <v>150</v>
      </c>
      <c r="C61" s="38" t="s">
        <v>369</v>
      </c>
      <c r="D61" s="41">
        <v>0</v>
      </c>
      <c r="F61" s="27">
        <f>ROUND(SUMIF(Определители!I9:I38,"=7",'Базовые цены с учетом расхода'!B9:B38),2)</f>
        <v>0</v>
      </c>
      <c r="G61" s="27">
        <f>ROUND(SUMIF(Определители!I9:I38,"=7",'Базовые цены с учетом расхода'!C9:C38),2)</f>
        <v>0</v>
      </c>
      <c r="H61" s="27">
        <f>ROUND(SUMIF(Определители!I9:I38,"=7",'Базовые цены с учетом расхода'!D9:D38),2)</f>
        <v>0</v>
      </c>
      <c r="I61" s="27">
        <f>ROUND(SUMIF(Определители!I9:I38,"=7",'Базовые цены с учетом расхода'!E9:E38),2)</f>
        <v>0</v>
      </c>
      <c r="J61" s="35">
        <f>ROUND(SUMIF(Определители!I9:I38,"=7",'Базовые цены с учетом расхода'!I9:I38),8)</f>
        <v>0</v>
      </c>
      <c r="K61" s="35">
        <f>ROUND(SUMIF(Определители!I9:I38,"=7",'Базовые цены с учетом расхода'!K9:K38),8)</f>
        <v>0</v>
      </c>
      <c r="L61" s="27">
        <f>ROUND(SUMIF(Определители!I9:I38,"=7",'Базовые цены с учетом расхода'!F9:F38),2)</f>
        <v>0</v>
      </c>
    </row>
    <row r="62" spans="1:12" ht="10.5">
      <c r="A62" s="33">
        <v>53</v>
      </c>
      <c r="B62" s="43" t="s">
        <v>126</v>
      </c>
      <c r="C62" s="38" t="s">
        <v>369</v>
      </c>
      <c r="D62" s="41">
        <v>0</v>
      </c>
      <c r="F62" s="27"/>
      <c r="G62" s="27"/>
      <c r="H62" s="27"/>
      <c r="I62" s="27"/>
      <c r="J62" s="35"/>
      <c r="K62" s="35"/>
      <c r="L62" s="27"/>
    </row>
    <row r="63" spans="1:12" ht="10.5">
      <c r="A63" s="33">
        <v>54</v>
      </c>
      <c r="B63" s="43" t="s">
        <v>151</v>
      </c>
      <c r="C63" s="38" t="s">
        <v>369</v>
      </c>
      <c r="D63" s="41">
        <v>0</v>
      </c>
      <c r="F63" s="27" t="e">
        <f>ROUND(СУММЕСЛИ2(Определители!I9:I38,"2",Определители!G9:G38,"1",'Базовые цены с учетом расхода'!B9:B38),2)</f>
        <v>#NAME?</v>
      </c>
      <c r="G63" s="27"/>
      <c r="H63" s="27"/>
      <c r="I63" s="27"/>
      <c r="J63" s="35"/>
      <c r="K63" s="35"/>
      <c r="L63" s="27"/>
    </row>
    <row r="64" spans="1:12" ht="10.5">
      <c r="A64" s="33">
        <v>55</v>
      </c>
      <c r="B64" s="43" t="s">
        <v>130</v>
      </c>
      <c r="C64" s="38" t="s">
        <v>369</v>
      </c>
      <c r="D64" s="41">
        <v>0</v>
      </c>
      <c r="F64" s="27">
        <f>ROUND(SUMIF(Определители!I9:I38,"=7",'Базовые цены с учетом расхода'!H9:H38),2)</f>
        <v>0</v>
      </c>
      <c r="G64" s="27"/>
      <c r="H64" s="27"/>
      <c r="I64" s="27"/>
      <c r="J64" s="35"/>
      <c r="K64" s="35"/>
      <c r="L64" s="27"/>
    </row>
    <row r="65" spans="1:12" ht="10.5">
      <c r="A65" s="33">
        <v>56</v>
      </c>
      <c r="B65" s="43" t="s">
        <v>152</v>
      </c>
      <c r="C65" s="38" t="s">
        <v>369</v>
      </c>
      <c r="D65" s="41">
        <v>0</v>
      </c>
      <c r="F65" s="27">
        <f>ROUND(SUMIF(Определители!I9:I38,"=7",'Базовые цены с учетом расхода'!N9:N38),2)</f>
        <v>0</v>
      </c>
      <c r="G65" s="27"/>
      <c r="H65" s="27"/>
      <c r="I65" s="27"/>
      <c r="J65" s="35"/>
      <c r="K65" s="35"/>
      <c r="L65" s="27"/>
    </row>
    <row r="66" spans="1:12" ht="10.5">
      <c r="A66" s="33">
        <v>57</v>
      </c>
      <c r="B66" s="43" t="s">
        <v>141</v>
      </c>
      <c r="C66" s="38" t="s">
        <v>369</v>
      </c>
      <c r="D66" s="41">
        <v>0</v>
      </c>
      <c r="F66" s="27">
        <f>ROUND(SUMIF(Определители!I9:I38,"=7",'Базовые цены с учетом расхода'!O9:O38),2)</f>
        <v>0</v>
      </c>
      <c r="G66" s="27"/>
      <c r="H66" s="27"/>
      <c r="I66" s="27"/>
      <c r="J66" s="35"/>
      <c r="K66" s="35"/>
      <c r="L66" s="27"/>
    </row>
    <row r="67" spans="1:12" ht="10.5">
      <c r="A67" s="33">
        <v>58</v>
      </c>
      <c r="B67" s="43" t="s">
        <v>153</v>
      </c>
      <c r="C67" s="38" t="s">
        <v>370</v>
      </c>
      <c r="D67" s="41">
        <v>0</v>
      </c>
      <c r="F67" s="27">
        <f>ROUND((F61+F65+F66),2)</f>
        <v>0</v>
      </c>
      <c r="G67" s="27"/>
      <c r="H67" s="27"/>
      <c r="I67" s="27"/>
      <c r="J67" s="35"/>
      <c r="K67" s="35"/>
      <c r="L67" s="27"/>
    </row>
    <row r="68" spans="1:12" ht="10.5">
      <c r="A68" s="33">
        <v>59</v>
      </c>
      <c r="B68" s="43" t="s">
        <v>154</v>
      </c>
      <c r="C68" s="38" t="s">
        <v>369</v>
      </c>
      <c r="D68" s="41">
        <v>0</v>
      </c>
      <c r="F68" s="27">
        <f>ROUND(SUMIF(Определители!I9:I38,"=9",'Базовые цены с учетом расхода'!B9:B38),2)</f>
        <v>0</v>
      </c>
      <c r="G68" s="27">
        <f>ROUND(SUMIF(Определители!I9:I38,"=9",'Базовые цены с учетом расхода'!C9:C38),2)</f>
        <v>0</v>
      </c>
      <c r="H68" s="27">
        <f>ROUND(SUMIF(Определители!I9:I38,"=9",'Базовые цены с учетом расхода'!D9:D38),2)</f>
        <v>0</v>
      </c>
      <c r="I68" s="27">
        <f>ROUND(SUMIF(Определители!I9:I38,"=9",'Базовые цены с учетом расхода'!E9:E38),2)</f>
        <v>0</v>
      </c>
      <c r="J68" s="35">
        <f>ROUND(SUMIF(Определители!I9:I38,"=9",'Базовые цены с учетом расхода'!I9:I38),8)</f>
        <v>0</v>
      </c>
      <c r="K68" s="35">
        <f>ROUND(SUMIF(Определители!I9:I38,"=9",'Базовые цены с учетом расхода'!K9:K38),8)</f>
        <v>0</v>
      </c>
      <c r="L68" s="27">
        <f>ROUND(SUMIF(Определители!I9:I38,"=9",'Базовые цены с учетом расхода'!F9:F38),2)</f>
        <v>0</v>
      </c>
    </row>
    <row r="69" spans="1:12" ht="10.5">
      <c r="A69" s="33">
        <v>60</v>
      </c>
      <c r="B69" s="43" t="s">
        <v>152</v>
      </c>
      <c r="C69" s="38" t="s">
        <v>369</v>
      </c>
      <c r="D69" s="41">
        <v>0</v>
      </c>
      <c r="F69" s="27">
        <f>ROUND(SUMIF(Определители!I9:I38,"=9",'Базовые цены с учетом расхода'!N9:N38),2)</f>
        <v>0</v>
      </c>
      <c r="G69" s="27"/>
      <c r="H69" s="27"/>
      <c r="I69" s="27"/>
      <c r="J69" s="35"/>
      <c r="K69" s="35"/>
      <c r="L69" s="27"/>
    </row>
    <row r="70" spans="1:12" ht="10.5">
      <c r="A70" s="33">
        <v>61</v>
      </c>
      <c r="B70" s="43" t="s">
        <v>141</v>
      </c>
      <c r="C70" s="38" t="s">
        <v>369</v>
      </c>
      <c r="D70" s="41">
        <v>0</v>
      </c>
      <c r="F70" s="27">
        <f>ROUND(SUMIF(Определители!I9:I38,"=9",'Базовые цены с учетом расхода'!O9:O38),2)</f>
        <v>0</v>
      </c>
      <c r="G70" s="27"/>
      <c r="H70" s="27"/>
      <c r="I70" s="27"/>
      <c r="J70" s="35"/>
      <c r="K70" s="35"/>
      <c r="L70" s="27"/>
    </row>
    <row r="71" spans="1:12" ht="10.5">
      <c r="A71" s="33">
        <v>62</v>
      </c>
      <c r="B71" s="43" t="s">
        <v>155</v>
      </c>
      <c r="C71" s="38" t="s">
        <v>370</v>
      </c>
      <c r="D71" s="41">
        <v>0</v>
      </c>
      <c r="F71" s="27">
        <f>ROUND((F68+F69+F70),2)</f>
        <v>0</v>
      </c>
      <c r="G71" s="27"/>
      <c r="H71" s="27"/>
      <c r="I71" s="27"/>
      <c r="J71" s="35"/>
      <c r="K71" s="35"/>
      <c r="L71" s="27"/>
    </row>
    <row r="72" spans="1:12" ht="10.5">
      <c r="A72" s="33">
        <v>63</v>
      </c>
      <c r="B72" s="43" t="s">
        <v>156</v>
      </c>
      <c r="C72" s="38" t="s">
        <v>369</v>
      </c>
      <c r="D72" s="41">
        <v>0</v>
      </c>
      <c r="F72" s="27">
        <f>ROUND(SUMIF(Определители!I9:I38,"=:",'Базовые цены с учетом расхода'!B9:B38),2)</f>
        <v>0</v>
      </c>
      <c r="G72" s="27">
        <f>ROUND(SUMIF(Определители!I9:I38,"=:",'Базовые цены с учетом расхода'!C9:C38),2)</f>
        <v>0</v>
      </c>
      <c r="H72" s="27">
        <f>ROUND(SUMIF(Определители!I9:I38,"=:",'Базовые цены с учетом расхода'!D9:D38),2)</f>
        <v>0</v>
      </c>
      <c r="I72" s="27">
        <f>ROUND(SUMIF(Определители!I9:I38,"=:",'Базовые цены с учетом расхода'!E9:E38),2)</f>
        <v>0</v>
      </c>
      <c r="J72" s="35">
        <f>ROUND(SUMIF(Определители!I9:I38,"=:",'Базовые цены с учетом расхода'!I9:I38),8)</f>
        <v>0</v>
      </c>
      <c r="K72" s="35">
        <f>ROUND(SUMIF(Определители!I9:I38,"=:",'Базовые цены с учетом расхода'!K9:K38),8)</f>
        <v>0</v>
      </c>
      <c r="L72" s="27">
        <f>ROUND(SUMIF(Определители!I9:I38,"=:",'Базовые цены с учетом расхода'!F9:F38),2)</f>
        <v>0</v>
      </c>
    </row>
    <row r="73" spans="1:12" ht="10.5">
      <c r="A73" s="33">
        <v>64</v>
      </c>
      <c r="B73" s="43" t="s">
        <v>130</v>
      </c>
      <c r="C73" s="38" t="s">
        <v>369</v>
      </c>
      <c r="D73" s="41">
        <v>0</v>
      </c>
      <c r="F73" s="27">
        <f>ROUND(SUMIF(Определители!I9:I38,"=:",'Базовые цены с учетом расхода'!H9:H38),2)</f>
        <v>0</v>
      </c>
      <c r="G73" s="27"/>
      <c r="H73" s="27"/>
      <c r="I73" s="27"/>
      <c r="J73" s="35"/>
      <c r="K73" s="35"/>
      <c r="L73" s="27"/>
    </row>
    <row r="74" spans="1:12" ht="10.5">
      <c r="A74" s="33">
        <v>65</v>
      </c>
      <c r="B74" s="43" t="s">
        <v>152</v>
      </c>
      <c r="C74" s="38" t="s">
        <v>369</v>
      </c>
      <c r="D74" s="41">
        <v>0</v>
      </c>
      <c r="F74" s="27">
        <f>ROUND(SUMIF(Определители!I9:I38,"=:",'Базовые цены с учетом расхода'!N9:N38),2)</f>
        <v>0</v>
      </c>
      <c r="G74" s="27"/>
      <c r="H74" s="27"/>
      <c r="I74" s="27"/>
      <c r="J74" s="35"/>
      <c r="K74" s="35"/>
      <c r="L74" s="27"/>
    </row>
    <row r="75" spans="1:12" ht="10.5">
      <c r="A75" s="33">
        <v>66</v>
      </c>
      <c r="B75" s="43" t="s">
        <v>141</v>
      </c>
      <c r="C75" s="38" t="s">
        <v>369</v>
      </c>
      <c r="D75" s="41">
        <v>0</v>
      </c>
      <c r="F75" s="27">
        <f>ROUND(SUMIF(Определители!I9:I38,"=:",'Базовые цены с учетом расхода'!O9:O38),2)</f>
        <v>0</v>
      </c>
      <c r="G75" s="27"/>
      <c r="H75" s="27"/>
      <c r="I75" s="27"/>
      <c r="J75" s="35"/>
      <c r="K75" s="35"/>
      <c r="L75" s="27"/>
    </row>
    <row r="76" spans="1:12" ht="10.5">
      <c r="A76" s="33">
        <v>67</v>
      </c>
      <c r="B76" s="43" t="s">
        <v>157</v>
      </c>
      <c r="C76" s="38" t="s">
        <v>370</v>
      </c>
      <c r="D76" s="41">
        <v>0</v>
      </c>
      <c r="F76" s="27">
        <f>ROUND((F72+F74+F75),2)</f>
        <v>0</v>
      </c>
      <c r="G76" s="27"/>
      <c r="H76" s="27"/>
      <c r="I76" s="27"/>
      <c r="J76" s="35"/>
      <c r="K76" s="35"/>
      <c r="L76" s="27"/>
    </row>
    <row r="77" spans="1:12" ht="10.5">
      <c r="A77" s="33">
        <v>68</v>
      </c>
      <c r="B77" s="43" t="s">
        <v>158</v>
      </c>
      <c r="C77" s="38" t="s">
        <v>369</v>
      </c>
      <c r="D77" s="41">
        <v>0</v>
      </c>
      <c r="F77" s="27">
        <f>ROUND(SUMIF(Определители!I9:I38,"=8",'Базовые цены с учетом расхода'!B9:B38),2)</f>
        <v>0</v>
      </c>
      <c r="G77" s="27">
        <f>ROUND(SUMIF(Определители!I9:I38,"=8",'Базовые цены с учетом расхода'!C9:C38),2)</f>
        <v>0</v>
      </c>
      <c r="H77" s="27">
        <f>ROUND(SUMIF(Определители!I9:I38,"=8",'Базовые цены с учетом расхода'!D9:D38),2)</f>
        <v>0</v>
      </c>
      <c r="I77" s="27">
        <f>ROUND(SUMIF(Определители!I9:I38,"=8",'Базовые цены с учетом расхода'!E9:E38),2)</f>
        <v>0</v>
      </c>
      <c r="J77" s="35">
        <f>ROUND(SUMIF(Определители!I9:I38,"=8",'Базовые цены с учетом расхода'!I9:I38),8)</f>
        <v>0</v>
      </c>
      <c r="K77" s="35">
        <f>ROUND(SUMIF(Определители!I9:I38,"=8",'Базовые цены с учетом расхода'!K9:K38),8)</f>
        <v>0</v>
      </c>
      <c r="L77" s="27">
        <f>ROUND(SUMIF(Определители!I9:I38,"=8",'Базовые цены с учетом расхода'!F9:F38),2)</f>
        <v>0</v>
      </c>
    </row>
    <row r="78" spans="1:12" ht="10.5">
      <c r="A78" s="33">
        <v>69</v>
      </c>
      <c r="B78" s="43" t="s">
        <v>130</v>
      </c>
      <c r="C78" s="38" t="s">
        <v>369</v>
      </c>
      <c r="D78" s="41">
        <v>0</v>
      </c>
      <c r="F78" s="27">
        <f>ROUND(SUMIF(Определители!I9:I38,"=8",'Базовые цены с учетом расхода'!H9:H38),2)</f>
        <v>0</v>
      </c>
      <c r="G78" s="27"/>
      <c r="H78" s="27"/>
      <c r="I78" s="27"/>
      <c r="J78" s="35"/>
      <c r="K78" s="35"/>
      <c r="L78" s="27"/>
    </row>
    <row r="79" spans="1:12" ht="10.5">
      <c r="A79" s="33">
        <v>70</v>
      </c>
      <c r="B79" s="43" t="s">
        <v>254</v>
      </c>
      <c r="C79" s="38" t="s">
        <v>370</v>
      </c>
      <c r="D79" s="41">
        <v>0</v>
      </c>
      <c r="F79" s="27" t="e">
        <f>ROUND((F20+F30+F37+F42+F50+F55+F60+F67+F71+F76+F77),2)</f>
        <v>#NAME?</v>
      </c>
      <c r="G79" s="27">
        <f>ROUND((G20+G30+G37+G42+G50+G55+G60+G67+G71+G76+G77),2)</f>
        <v>0</v>
      </c>
      <c r="H79" s="27">
        <f>ROUND((H20+H30+H37+H42+H50+H55+H60+H67+H71+H76+H77),2)</f>
        <v>0</v>
      </c>
      <c r="I79" s="27">
        <f>ROUND((I20+I30+I37+I42+I50+I55+I60+I67+I71+I76+I77),2)</f>
        <v>0</v>
      </c>
      <c r="J79" s="35">
        <f>ROUND((J20+J30+J37+J42+J50+J55+J60+J67+J71+J76+J77),8)</f>
        <v>0</v>
      </c>
      <c r="K79" s="35">
        <f>ROUND((K20+K30+K37+K42+K50+K55+K60+K67+K71+K76+K77),8)</f>
        <v>0</v>
      </c>
      <c r="L79" s="27">
        <f>ROUND((L20+L30+L37+L42+L50+L55+L60+L67+L71+L76+L77),2)</f>
        <v>0</v>
      </c>
    </row>
    <row r="80" spans="1:12" ht="10.5">
      <c r="A80" s="33">
        <v>71</v>
      </c>
      <c r="B80" s="43" t="s">
        <v>160</v>
      </c>
      <c r="C80" s="38" t="s">
        <v>370</v>
      </c>
      <c r="D80" s="41">
        <v>0</v>
      </c>
      <c r="F80" s="27" t="e">
        <f>ROUND((F26+F34+F39+F46+F52+F57+F64+F73+F78),2)</f>
        <v>#REF!</v>
      </c>
      <c r="G80" s="27"/>
      <c r="H80" s="27"/>
      <c r="I80" s="27"/>
      <c r="J80" s="35"/>
      <c r="K80" s="35"/>
      <c r="L80" s="27"/>
    </row>
    <row r="81" spans="1:12" ht="10.5">
      <c r="A81" s="33">
        <v>72</v>
      </c>
      <c r="B81" s="43" t="s">
        <v>161</v>
      </c>
      <c r="C81" s="38" t="s">
        <v>370</v>
      </c>
      <c r="D81" s="41">
        <v>0</v>
      </c>
      <c r="F81" s="27" t="e">
        <f>ROUND((F27+F35+F40+F47+F53+F58+F65+F69+F74),2)</f>
        <v>#REF!</v>
      </c>
      <c r="G81" s="27"/>
      <c r="H81" s="27"/>
      <c r="I81" s="27"/>
      <c r="J81" s="35"/>
      <c r="K81" s="35"/>
      <c r="L81" s="27"/>
    </row>
    <row r="82" spans="1:12" ht="10.5">
      <c r="A82" s="33">
        <v>73</v>
      </c>
      <c r="B82" s="43" t="s">
        <v>162</v>
      </c>
      <c r="C82" s="38" t="s">
        <v>370</v>
      </c>
      <c r="D82" s="41">
        <v>0</v>
      </c>
      <c r="F82" s="27" t="e">
        <f>ROUND((F28+F36+F41+F48+F54+F59+F66+F70+F75),2)</f>
        <v>#REF!</v>
      </c>
      <c r="G82" s="27"/>
      <c r="H82" s="27"/>
      <c r="I82" s="27"/>
      <c r="J82" s="35"/>
      <c r="K82" s="35"/>
      <c r="L82" s="27"/>
    </row>
    <row r="83" spans="1:12" ht="10.5">
      <c r="A83" s="33">
        <v>74</v>
      </c>
      <c r="B83" s="43" t="s">
        <v>163</v>
      </c>
      <c r="C83" s="38" t="s">
        <v>371</v>
      </c>
      <c r="D83" s="41">
        <v>0</v>
      </c>
      <c r="F83" s="27" t="e">
        <f>ROUND(SUM('Базовые цены с учетом расхода'!X9:X38),2)</f>
        <v>#REF!</v>
      </c>
      <c r="G83" s="27"/>
      <c r="H83" s="27"/>
      <c r="I83" s="27"/>
      <c r="J83" s="35"/>
      <c r="K83" s="35"/>
      <c r="L83" s="27"/>
    </row>
    <row r="84" spans="1:12" ht="10.5">
      <c r="A84" s="33">
        <v>75</v>
      </c>
      <c r="B84" s="43" t="s">
        <v>164</v>
      </c>
      <c r="C84" s="38" t="s">
        <v>371</v>
      </c>
      <c r="D84" s="41">
        <v>0</v>
      </c>
      <c r="F84" s="27" t="e">
        <f>ROUND(SUM('Базовые цены с учетом расхода'!C9:C38),2)</f>
        <v>#REF!</v>
      </c>
      <c r="G84" s="27"/>
      <c r="H84" s="27"/>
      <c r="I84" s="27"/>
      <c r="J84" s="35"/>
      <c r="K84" s="35"/>
      <c r="L84" s="27"/>
    </row>
    <row r="85" spans="1:12" ht="10.5">
      <c r="A85" s="33">
        <v>76</v>
      </c>
      <c r="B85" s="43" t="s">
        <v>165</v>
      </c>
      <c r="C85" s="38" t="s">
        <v>371</v>
      </c>
      <c r="D85" s="41">
        <v>0</v>
      </c>
      <c r="F85" s="27" t="e">
        <f>ROUND(SUM('Базовые цены с учетом расхода'!E9:E38),2)</f>
        <v>#REF!</v>
      </c>
      <c r="G85" s="27"/>
      <c r="H85" s="27"/>
      <c r="I85" s="27"/>
      <c r="J85" s="35"/>
      <c r="K85" s="35"/>
      <c r="L85" s="27"/>
    </row>
    <row r="86" spans="1:12" ht="10.5">
      <c r="A86" s="33">
        <v>77</v>
      </c>
      <c r="B86" s="43" t="s">
        <v>166</v>
      </c>
      <c r="C86" s="38" t="s">
        <v>372</v>
      </c>
      <c r="D86" s="41">
        <v>0</v>
      </c>
      <c r="F86" s="27" t="e">
        <f>ROUND((F84+F85),2)</f>
        <v>#REF!</v>
      </c>
      <c r="G86" s="27"/>
      <c r="H86" s="27"/>
      <c r="I86" s="27"/>
      <c r="J86" s="35"/>
      <c r="K86" s="35"/>
      <c r="L86" s="27"/>
    </row>
    <row r="87" spans="1:12" ht="10.5">
      <c r="A87" s="33">
        <v>78</v>
      </c>
      <c r="B87" s="43" t="s">
        <v>167</v>
      </c>
      <c r="C87" s="38" t="s">
        <v>371</v>
      </c>
      <c r="D87" s="41">
        <v>0</v>
      </c>
      <c r="F87" s="27" t="e">
        <f>ROUND(SUM('Базовые цены с учетом расхода'!D9:D38),2)</f>
        <v>#REF!</v>
      </c>
      <c r="G87" s="27"/>
      <c r="H87" s="27"/>
      <c r="I87" s="27"/>
      <c r="J87" s="35"/>
      <c r="K87" s="35"/>
      <c r="L87" s="27"/>
    </row>
    <row r="88" spans="1:12" ht="10.5">
      <c r="A88" s="33">
        <v>79</v>
      </c>
      <c r="B88" s="43" t="s">
        <v>168</v>
      </c>
      <c r="C88" s="38" t="s">
        <v>373</v>
      </c>
      <c r="D88" s="41">
        <v>0</v>
      </c>
      <c r="F88" s="27" t="e">
        <f>ROUND((F10-F84-F87),2)</f>
        <v>#REF!</v>
      </c>
      <c r="G88" s="27"/>
      <c r="H88" s="27"/>
      <c r="I88" s="27"/>
      <c r="J88" s="35"/>
      <c r="K88" s="35"/>
      <c r="L88" s="27"/>
    </row>
    <row r="89" spans="1:12" ht="10.5">
      <c r="A89" s="33">
        <v>80</v>
      </c>
      <c r="B89" s="43" t="s">
        <v>169</v>
      </c>
      <c r="C89" s="38" t="s">
        <v>374</v>
      </c>
      <c r="D89" s="41">
        <v>7.4</v>
      </c>
      <c r="F89" s="27" t="e">
        <f>ROUND((F84)*D89,2)</f>
        <v>#REF!</v>
      </c>
      <c r="G89" s="27"/>
      <c r="H89" s="27"/>
      <c r="I89" s="27"/>
      <c r="J89" s="35"/>
      <c r="K89" s="35"/>
      <c r="L89" s="27"/>
    </row>
    <row r="90" spans="1:12" ht="10.5">
      <c r="A90" s="33">
        <v>81</v>
      </c>
      <c r="B90" s="43" t="s">
        <v>170</v>
      </c>
      <c r="C90" s="38" t="s">
        <v>374</v>
      </c>
      <c r="D90" s="41">
        <v>5.4</v>
      </c>
      <c r="F90" s="27" t="e">
        <f>ROUND((F85)*D90,2)</f>
        <v>#REF!</v>
      </c>
      <c r="G90" s="27"/>
      <c r="H90" s="27"/>
      <c r="I90" s="27"/>
      <c r="J90" s="35"/>
      <c r="K90" s="35"/>
      <c r="L90" s="27"/>
    </row>
    <row r="91" spans="1:12" ht="10.5">
      <c r="A91" s="33">
        <v>82</v>
      </c>
      <c r="B91" s="43" t="s">
        <v>171</v>
      </c>
      <c r="C91" s="38" t="s">
        <v>372</v>
      </c>
      <c r="D91" s="41">
        <v>0</v>
      </c>
      <c r="F91" s="27" t="e">
        <f>ROUND((F89+F90),2)</f>
        <v>#REF!</v>
      </c>
      <c r="G91" s="27"/>
      <c r="H91" s="27"/>
      <c r="I91" s="27"/>
      <c r="J91" s="35"/>
      <c r="K91" s="35"/>
      <c r="L91" s="27"/>
    </row>
    <row r="92" spans="1:12" ht="10.5">
      <c r="A92" s="33">
        <v>83</v>
      </c>
      <c r="B92" s="43" t="s">
        <v>172</v>
      </c>
      <c r="C92" s="38" t="s">
        <v>375</v>
      </c>
      <c r="D92" s="41">
        <v>0</v>
      </c>
      <c r="F92" s="27" t="e">
        <f>ROUND((F91/F86),2)</f>
        <v>#REF!</v>
      </c>
      <c r="G92" s="27"/>
      <c r="H92" s="27"/>
      <c r="I92" s="27"/>
      <c r="J92" s="35"/>
      <c r="K92" s="35"/>
      <c r="L92" s="27"/>
    </row>
    <row r="93" spans="1:12" ht="10.5">
      <c r="A93" s="33">
        <v>84</v>
      </c>
      <c r="B93" s="43" t="s">
        <v>173</v>
      </c>
      <c r="C93" s="38" t="s">
        <v>374</v>
      </c>
      <c r="D93" s="41">
        <v>4.49</v>
      </c>
      <c r="F93" s="27" t="e">
        <f>ROUND((F87)*D93,2)</f>
        <v>#REF!</v>
      </c>
      <c r="G93" s="27"/>
      <c r="H93" s="27"/>
      <c r="I93" s="27"/>
      <c r="J93" s="35"/>
      <c r="K93" s="35"/>
      <c r="L93" s="27"/>
    </row>
    <row r="94" spans="1:12" ht="10.5">
      <c r="A94" s="33">
        <v>85</v>
      </c>
      <c r="B94" s="43" t="s">
        <v>174</v>
      </c>
      <c r="C94" s="38" t="s">
        <v>374</v>
      </c>
      <c r="D94" s="41">
        <v>4.28</v>
      </c>
      <c r="F94" s="27" t="e">
        <f>ROUND((F88)*D94,2)</f>
        <v>#REF!</v>
      </c>
      <c r="G94" s="27"/>
      <c r="H94" s="27"/>
      <c r="I94" s="27"/>
      <c r="J94" s="35"/>
      <c r="K94" s="35"/>
      <c r="L94" s="27"/>
    </row>
    <row r="95" spans="1:12" ht="10.5">
      <c r="A95" s="33">
        <v>86</v>
      </c>
      <c r="B95" s="43" t="s">
        <v>175</v>
      </c>
      <c r="C95" s="38" t="s">
        <v>376</v>
      </c>
      <c r="D95" s="41">
        <v>0</v>
      </c>
      <c r="F95" s="27" t="e">
        <f>ROUND((F81*F92),2)</f>
        <v>#REF!</v>
      </c>
      <c r="G95" s="27"/>
      <c r="H95" s="27"/>
      <c r="I95" s="27"/>
      <c r="J95" s="35"/>
      <c r="K95" s="35"/>
      <c r="L95" s="27"/>
    </row>
    <row r="96" spans="1:12" ht="10.5">
      <c r="A96" s="33">
        <v>87</v>
      </c>
      <c r="B96" s="43" t="s">
        <v>176</v>
      </c>
      <c r="C96" s="38" t="s">
        <v>376</v>
      </c>
      <c r="D96" s="41">
        <v>0</v>
      </c>
      <c r="F96" s="27" t="e">
        <f>ROUND((F82*F92),2)</f>
        <v>#REF!</v>
      </c>
      <c r="G96" s="27"/>
      <c r="H96" s="27"/>
      <c r="I96" s="27"/>
      <c r="J96" s="35"/>
      <c r="K96" s="35"/>
      <c r="L96" s="27"/>
    </row>
    <row r="97" spans="1:12" ht="10.5">
      <c r="A97" s="33">
        <v>88</v>
      </c>
      <c r="B97" s="43" t="s">
        <v>177</v>
      </c>
      <c r="C97" s="38" t="s">
        <v>374</v>
      </c>
      <c r="D97" s="41">
        <v>0.85</v>
      </c>
      <c r="F97" s="27" t="e">
        <f>ROUND((F95)*D97,2)</f>
        <v>#REF!</v>
      </c>
      <c r="G97" s="27"/>
      <c r="H97" s="27"/>
      <c r="I97" s="27"/>
      <c r="J97" s="35"/>
      <c r="K97" s="35"/>
      <c r="L97" s="27"/>
    </row>
    <row r="98" spans="1:12" ht="10.5">
      <c r="A98" s="33">
        <v>89</v>
      </c>
      <c r="B98" s="43" t="s">
        <v>178</v>
      </c>
      <c r="C98" s="38" t="s">
        <v>374</v>
      </c>
      <c r="D98" s="41">
        <v>0.8</v>
      </c>
      <c r="F98" s="27" t="e">
        <f>ROUND((F96)*D98,2)</f>
        <v>#REF!</v>
      </c>
      <c r="G98" s="27"/>
      <c r="H98" s="27"/>
      <c r="I98" s="27"/>
      <c r="J98" s="35"/>
      <c r="K98" s="35"/>
      <c r="L98" s="27"/>
    </row>
    <row r="99" spans="1:12" ht="10.5">
      <c r="A99" s="33">
        <v>90</v>
      </c>
      <c r="B99" s="43" t="s">
        <v>179</v>
      </c>
      <c r="C99" s="38" t="s">
        <v>372</v>
      </c>
      <c r="D99" s="41">
        <v>0</v>
      </c>
      <c r="F99" s="27" t="e">
        <f>ROUND((F89+F93+F94+F97+F98),2)</f>
        <v>#REF!</v>
      </c>
      <c r="G99" s="27"/>
      <c r="H99" s="27"/>
      <c r="I99" s="27"/>
      <c r="J99" s="35"/>
      <c r="K99" s="35"/>
      <c r="L99" s="27"/>
    </row>
    <row r="100" spans="1:12" ht="10.5">
      <c r="A100" s="33">
        <v>91</v>
      </c>
      <c r="B100" s="43" t="s">
        <v>180</v>
      </c>
      <c r="C100" s="38" t="s">
        <v>377</v>
      </c>
      <c r="D100" s="41">
        <v>2.14</v>
      </c>
      <c r="F100" s="27" t="e">
        <f>ROUND((F99)*D100/100,2)</f>
        <v>#REF!</v>
      </c>
      <c r="G100" s="27"/>
      <c r="H100" s="27"/>
      <c r="I100" s="27"/>
      <c r="J100" s="35"/>
      <c r="K100" s="35"/>
      <c r="L100" s="27"/>
    </row>
    <row r="101" spans="1:12" ht="10.5">
      <c r="A101" s="33">
        <v>92</v>
      </c>
      <c r="B101" s="43" t="s">
        <v>181</v>
      </c>
      <c r="C101" s="38" t="s">
        <v>372</v>
      </c>
      <c r="D101" s="41">
        <v>0</v>
      </c>
      <c r="F101" s="27" t="e">
        <f>ROUND((F100+F99),2)</f>
        <v>#REF!</v>
      </c>
      <c r="G101" s="27"/>
      <c r="H101" s="27"/>
      <c r="I101" s="27"/>
      <c r="J101" s="35"/>
      <c r="K101" s="35"/>
      <c r="L101" s="27"/>
    </row>
    <row r="102" spans="1:12" ht="10.5">
      <c r="A102" s="33">
        <v>93</v>
      </c>
      <c r="B102" s="43" t="s">
        <v>182</v>
      </c>
      <c r="C102" s="38" t="s">
        <v>377</v>
      </c>
      <c r="D102" s="41">
        <v>2</v>
      </c>
      <c r="F102" s="27" t="e">
        <f>ROUND((F101)*D102/100,2)</f>
        <v>#REF!</v>
      </c>
      <c r="G102" s="27"/>
      <c r="H102" s="27"/>
      <c r="I102" s="27"/>
      <c r="J102" s="35"/>
      <c r="K102" s="35"/>
      <c r="L102" s="27"/>
    </row>
    <row r="103" spans="1:12" ht="10.5">
      <c r="A103" s="33">
        <v>94</v>
      </c>
      <c r="B103" s="43" t="s">
        <v>183</v>
      </c>
      <c r="C103" s="38" t="s">
        <v>372</v>
      </c>
      <c r="D103" s="41">
        <v>0</v>
      </c>
      <c r="F103" s="27" t="e">
        <f>ROUND((F101+F102),2)</f>
        <v>#REF!</v>
      </c>
      <c r="G103" s="27"/>
      <c r="H103" s="27"/>
      <c r="I103" s="27"/>
      <c r="J103" s="35"/>
      <c r="K103" s="35"/>
      <c r="L103" s="27"/>
    </row>
    <row r="104" spans="1:12" ht="10.5">
      <c r="A104" s="33">
        <v>95</v>
      </c>
      <c r="B104" s="43" t="s">
        <v>184</v>
      </c>
      <c r="C104" s="38" t="s">
        <v>377</v>
      </c>
      <c r="D104" s="41">
        <v>18</v>
      </c>
      <c r="F104" s="27" t="e">
        <f>ROUND((F103)*D104/100,2)</f>
        <v>#REF!</v>
      </c>
      <c r="G104" s="27"/>
      <c r="H104" s="27"/>
      <c r="I104" s="27"/>
      <c r="J104" s="35"/>
      <c r="K104" s="35"/>
      <c r="L104" s="27"/>
    </row>
    <row r="105" spans="1:12" ht="10.5">
      <c r="A105" s="33">
        <v>96</v>
      </c>
      <c r="B105" s="43" t="s">
        <v>185</v>
      </c>
      <c r="C105" s="38" t="s">
        <v>372</v>
      </c>
      <c r="D105" s="41">
        <v>0</v>
      </c>
      <c r="F105" s="27" t="e">
        <f>ROUND((F104+F103),2)</f>
        <v>#REF!</v>
      </c>
      <c r="G105" s="27"/>
      <c r="H105" s="27"/>
      <c r="I105" s="27"/>
      <c r="J105" s="35"/>
      <c r="K105" s="35"/>
      <c r="L105" s="27"/>
    </row>
    <row r="106" spans="1:12" ht="10.5">
      <c r="A106" s="33">
        <v>97</v>
      </c>
      <c r="B106" s="43" t="s">
        <v>165</v>
      </c>
      <c r="C106" s="38" t="s">
        <v>371</v>
      </c>
      <c r="D106" s="41">
        <v>0</v>
      </c>
      <c r="F106" s="27" t="e">
        <f>ROUND(SUM('Базовые цены с учетом расхода'!E9:E38),2)</f>
        <v>#REF!</v>
      </c>
      <c r="G106" s="27"/>
      <c r="H106" s="27"/>
      <c r="I106" s="27"/>
      <c r="J106" s="35"/>
      <c r="K106" s="35"/>
      <c r="L106" s="27"/>
    </row>
    <row r="107" spans="1:12" ht="10.5">
      <c r="A107" s="33">
        <v>98</v>
      </c>
      <c r="B107" s="43" t="s">
        <v>166</v>
      </c>
      <c r="C107" s="38" t="s">
        <v>372</v>
      </c>
      <c r="D107" s="41">
        <v>0</v>
      </c>
      <c r="F107" s="27" t="e">
        <f>ROUND((F84+F106),2)</f>
        <v>#REF!</v>
      </c>
      <c r="G107" s="27"/>
      <c r="H107" s="27"/>
      <c r="I107" s="27"/>
      <c r="J107" s="35"/>
      <c r="K107" s="35"/>
      <c r="L107" s="27"/>
    </row>
    <row r="108" spans="1:12" ht="10.5">
      <c r="A108" s="33">
        <v>99</v>
      </c>
      <c r="B108" s="43" t="s">
        <v>186</v>
      </c>
      <c r="C108" s="38" t="s">
        <v>371</v>
      </c>
      <c r="D108" s="41">
        <v>0</v>
      </c>
      <c r="F108" s="27"/>
      <c r="G108" s="27"/>
      <c r="H108" s="27"/>
      <c r="I108" s="27"/>
      <c r="J108" s="35" t="e">
        <f>ROUND(SUM('Базовые цены с учетом расхода'!I9:I38),8)</f>
        <v>#VALUE!</v>
      </c>
      <c r="K108" s="35"/>
      <c r="L108" s="27"/>
    </row>
    <row r="109" spans="1:12" ht="10.5">
      <c r="A109" s="33">
        <v>100</v>
      </c>
      <c r="B109" s="43" t="s">
        <v>187</v>
      </c>
      <c r="C109" s="38" t="s">
        <v>371</v>
      </c>
      <c r="D109" s="41">
        <v>0</v>
      </c>
      <c r="F109" s="27"/>
      <c r="G109" s="27"/>
      <c r="H109" s="27"/>
      <c r="I109" s="27"/>
      <c r="J109" s="35" t="e">
        <f>ROUND(SUM('Базовые цены с учетом расхода'!K9:K38),8)</f>
        <v>#VALUE!</v>
      </c>
      <c r="K109" s="35"/>
      <c r="L109" s="27"/>
    </row>
    <row r="110" spans="1:12" ht="10.5">
      <c r="A110" s="33">
        <v>101</v>
      </c>
      <c r="B110" s="43" t="s">
        <v>188</v>
      </c>
      <c r="C110" s="38" t="s">
        <v>372</v>
      </c>
      <c r="D110" s="41">
        <v>0</v>
      </c>
      <c r="F110" s="27"/>
      <c r="G110" s="27"/>
      <c r="H110" s="27"/>
      <c r="I110" s="27"/>
      <c r="J110" s="35" t="e">
        <f>ROUND((J108+J109),8)</f>
        <v>#VALUE!</v>
      </c>
      <c r="K110" s="35"/>
      <c r="L110" s="27"/>
    </row>
    <row r="111" ht="10.5">
      <c r="A111" s="33"/>
    </row>
    <row r="112" spans="1:14" ht="10.5">
      <c r="A112" s="33"/>
      <c r="B112" s="63" t="s">
        <v>189</v>
      </c>
      <c r="C112" s="63"/>
      <c r="D112" s="63"/>
      <c r="E112" s="63"/>
      <c r="F112" s="63"/>
      <c r="G112" s="63"/>
      <c r="H112" s="63"/>
      <c r="I112" s="63"/>
      <c r="J112" s="63"/>
      <c r="N112" s="41"/>
    </row>
    <row r="113" spans="1:10" ht="10.5">
      <c r="A113" s="33"/>
      <c r="B113" s="63"/>
      <c r="C113" s="63"/>
      <c r="D113" s="63"/>
      <c r="E113" s="63"/>
      <c r="F113" s="63"/>
      <c r="G113" s="63"/>
      <c r="H113" s="63"/>
      <c r="I113" s="63"/>
      <c r="J113" s="63"/>
    </row>
    <row r="114" spans="1:14" s="30" customFormat="1" ht="10.5">
      <c r="A114" s="31"/>
      <c r="B114" s="32" t="s">
        <v>356</v>
      </c>
      <c r="C114" s="32" t="s">
        <v>357</v>
      </c>
      <c r="D114" s="42" t="s">
        <v>358</v>
      </c>
      <c r="E114" s="32" t="s">
        <v>359</v>
      </c>
      <c r="F114" s="32" t="s">
        <v>360</v>
      </c>
      <c r="G114" s="32" t="s">
        <v>361</v>
      </c>
      <c r="H114" s="32" t="s">
        <v>362</v>
      </c>
      <c r="I114" s="32" t="s">
        <v>363</v>
      </c>
      <c r="J114" s="32" t="s">
        <v>364</v>
      </c>
      <c r="K114" s="32" t="s">
        <v>365</v>
      </c>
      <c r="L114" s="32" t="s">
        <v>366</v>
      </c>
      <c r="M114" s="32" t="s">
        <v>367</v>
      </c>
      <c r="N114" s="32"/>
    </row>
    <row r="115" spans="1:14" ht="10.5">
      <c r="A115" s="33">
        <v>1</v>
      </c>
      <c r="B115" s="43" t="s">
        <v>251</v>
      </c>
      <c r="C115" s="38" t="s">
        <v>368</v>
      </c>
      <c r="D115" s="41">
        <v>0</v>
      </c>
      <c r="E115" s="41"/>
      <c r="F115" s="27" t="e">
        <f>ROUND(SUM('Базовые цены с учетом расхода'!B42:B45),2)</f>
        <v>#REF!</v>
      </c>
      <c r="G115" s="27" t="e">
        <f>ROUND(SUM('Базовые цены с учетом расхода'!C42:C45),2)</f>
        <v>#REF!</v>
      </c>
      <c r="H115" s="27" t="e">
        <f>ROUND(SUM('Базовые цены с учетом расхода'!D42:D45),2)</f>
        <v>#REF!</v>
      </c>
      <c r="I115" s="27" t="e">
        <f>ROUND(SUM('Базовые цены с учетом расхода'!E42:E45),2)</f>
        <v>#REF!</v>
      </c>
      <c r="J115" s="35" t="e">
        <f>ROUND(SUM('Базовые цены с учетом расхода'!I42:I45),8)</f>
        <v>#VALUE!</v>
      </c>
      <c r="K115" s="35" t="e">
        <f>ROUND(SUM('Базовые цены с учетом расхода'!K42:K45),8)</f>
        <v>#VALUE!</v>
      </c>
      <c r="L115" s="27" t="e">
        <f>ROUND(SUM('Базовые цены с учетом расхода'!F42:F45),2)</f>
        <v>#REF!</v>
      </c>
      <c r="N115" s="41"/>
    </row>
    <row r="116" spans="1:12" ht="10.5">
      <c r="A116" s="33">
        <v>2</v>
      </c>
      <c r="B116" s="43" t="s">
        <v>115</v>
      </c>
      <c r="C116" s="38" t="s">
        <v>369</v>
      </c>
      <c r="D116" s="41">
        <v>0</v>
      </c>
      <c r="F116" s="27">
        <f>ROUND(SUMIF(Определители!I42:I45,"= ",'Базовые цены с учетом расхода'!B42:B45),2)</f>
        <v>0</v>
      </c>
      <c r="G116" s="27">
        <f>ROUND(SUMIF(Определители!I42:I45,"= ",'Базовые цены с учетом расхода'!C42:C45),2)</f>
        <v>0</v>
      </c>
      <c r="H116" s="27">
        <f>ROUND(SUMIF(Определители!I42:I45,"= ",'Базовые цены с учетом расхода'!D42:D45),2)</f>
        <v>0</v>
      </c>
      <c r="I116" s="27">
        <f>ROUND(SUMIF(Определители!I42:I45,"= ",'Базовые цены с учетом расхода'!E42:E45),2)</f>
        <v>0</v>
      </c>
      <c r="J116" s="35">
        <f>ROUND(SUMIF(Определители!I42:I45,"= ",'Базовые цены с учетом расхода'!I42:I45),8)</f>
        <v>0</v>
      </c>
      <c r="K116" s="35">
        <f>ROUND(SUMIF(Определители!I42:I45,"= ",'Базовые цены с учетом расхода'!K42:K45),8)</f>
        <v>0</v>
      </c>
      <c r="L116" s="27">
        <f>ROUND(SUMIF(Определители!I42:I45,"= ",'Базовые цены с учетом расхода'!F42:F45),2)</f>
        <v>0</v>
      </c>
    </row>
    <row r="117" spans="1:12" ht="10.5">
      <c r="A117" s="33">
        <v>3</v>
      </c>
      <c r="B117" s="43" t="s">
        <v>116</v>
      </c>
      <c r="C117" s="38" t="s">
        <v>369</v>
      </c>
      <c r="D117" s="41">
        <v>0</v>
      </c>
      <c r="F117" s="27" t="e">
        <f>ROUND(СУММПРОИЗВЕСЛИ(0.01,Определители!I42:I45," ",'Базовые цены с учетом расхода'!B42:B45,Начисления!X42:X45,0),2)</f>
        <v>#NAME?</v>
      </c>
      <c r="G117" s="27"/>
      <c r="H117" s="27"/>
      <c r="I117" s="27"/>
      <c r="J117" s="35"/>
      <c r="K117" s="35"/>
      <c r="L117" s="27"/>
    </row>
    <row r="118" spans="1:12" ht="10.5">
      <c r="A118" s="33">
        <v>4</v>
      </c>
      <c r="B118" s="43" t="s">
        <v>117</v>
      </c>
      <c r="C118" s="38" t="s">
        <v>369</v>
      </c>
      <c r="D118" s="41">
        <v>0</v>
      </c>
      <c r="F118" s="27" t="e">
        <f>ROUND(СУММПРОИЗВЕСЛИ(0.01,Определители!I42:I45," ",'Базовые цены с учетом расхода'!B42:B45,Начисления!Y42:Y45,0),2)</f>
        <v>#NAME?</v>
      </c>
      <c r="G118" s="27"/>
      <c r="H118" s="27"/>
      <c r="I118" s="27"/>
      <c r="J118" s="35"/>
      <c r="K118" s="35"/>
      <c r="L118" s="27"/>
    </row>
    <row r="119" spans="1:12" ht="10.5">
      <c r="A119" s="33">
        <v>5</v>
      </c>
      <c r="B119" s="43" t="s">
        <v>118</v>
      </c>
      <c r="C119" s="38" t="s">
        <v>369</v>
      </c>
      <c r="D119" s="41">
        <v>0</v>
      </c>
      <c r="F119" s="27" t="e">
        <f>ROUND(ТРАНСПРАСХОД(Определители!B42:B45,Определители!H42:H45,Определители!I42:I45,'Базовые цены с учетом расхода'!B42:B45,Начисления!Z42:Z45,Начисления!AA42:AA45),2)</f>
        <v>#NAME?</v>
      </c>
      <c r="G119" s="27"/>
      <c r="H119" s="27"/>
      <c r="I119" s="27"/>
      <c r="J119" s="35"/>
      <c r="K119" s="35"/>
      <c r="L119" s="27"/>
    </row>
    <row r="120" spans="1:12" ht="10.5">
      <c r="A120" s="33">
        <v>6</v>
      </c>
      <c r="B120" s="43" t="s">
        <v>119</v>
      </c>
      <c r="C120" s="38" t="s">
        <v>369</v>
      </c>
      <c r="D120" s="41">
        <v>0</v>
      </c>
      <c r="F120" s="27" t="e">
        <f>ROUND(СУММПРОИЗВЕСЛИ(0.01,Определители!I42:I45," ",'Базовые цены с учетом расхода'!B42:B45,Начисления!AC42:AC45,0),2)</f>
        <v>#NAME?</v>
      </c>
      <c r="G120" s="27"/>
      <c r="H120" s="27"/>
      <c r="I120" s="27"/>
      <c r="J120" s="35"/>
      <c r="K120" s="35"/>
      <c r="L120" s="27"/>
    </row>
    <row r="121" spans="1:12" ht="10.5">
      <c r="A121" s="33">
        <v>7</v>
      </c>
      <c r="B121" s="43" t="s">
        <v>120</v>
      </c>
      <c r="C121" s="38" t="s">
        <v>369</v>
      </c>
      <c r="D121" s="41">
        <v>0</v>
      </c>
      <c r="F121" s="27" t="e">
        <f>ROUND(СУММПРОИЗВЕСЛИ(0.01,Определители!I42:I45," ",'Базовые цены с учетом расхода'!B42:B45,Начисления!AF42:AF45,0),2)</f>
        <v>#NAME?</v>
      </c>
      <c r="G121" s="27"/>
      <c r="H121" s="27"/>
      <c r="I121" s="27"/>
      <c r="J121" s="35"/>
      <c r="K121" s="35"/>
      <c r="L121" s="27"/>
    </row>
    <row r="122" spans="1:12" ht="10.5">
      <c r="A122" s="33">
        <v>8</v>
      </c>
      <c r="B122" s="43" t="s">
        <v>121</v>
      </c>
      <c r="C122" s="38" t="s">
        <v>369</v>
      </c>
      <c r="D122" s="41">
        <v>0</v>
      </c>
      <c r="F122" s="27" t="e">
        <f>ROUND(ЗАГОТСКЛАДРАСХОД(Определители!B42:B45,Определители!H42:H45,Определители!I42:I45,'Базовые цены с учетом расхода'!B42:B45,Начисления!X42:X45,Начисления!Y42:Y45,Начисления!Z42:Z45,Начисления!AA42:AA45,Начисления!AB42:AB45,Начисления!AC42:AC45,Начисления!AF42:AF45),2)</f>
        <v>#NAME?</v>
      </c>
      <c r="G122" s="27"/>
      <c r="H122" s="27"/>
      <c r="I122" s="27"/>
      <c r="J122" s="35"/>
      <c r="K122" s="35"/>
      <c r="L122" s="27"/>
    </row>
    <row r="123" spans="1:12" ht="10.5">
      <c r="A123" s="33">
        <v>9</v>
      </c>
      <c r="B123" s="43" t="s">
        <v>122</v>
      </c>
      <c r="C123" s="38" t="s">
        <v>369</v>
      </c>
      <c r="D123" s="41">
        <v>0</v>
      </c>
      <c r="F123" s="27" t="e">
        <f>ROUND(СУММПРОИЗВЕСЛИ(1,Определители!I42:I45," ",'Базовые цены с учетом расхода'!M42:M45,Начисления!I42:I45,0),2)</f>
        <v>#NAME?</v>
      </c>
      <c r="G123" s="27"/>
      <c r="H123" s="27"/>
      <c r="I123" s="27"/>
      <c r="J123" s="35"/>
      <c r="K123" s="35"/>
      <c r="L123" s="27"/>
    </row>
    <row r="124" spans="1:12" ht="10.5">
      <c r="A124" s="33">
        <v>10</v>
      </c>
      <c r="B124" s="43" t="s">
        <v>123</v>
      </c>
      <c r="C124" s="38" t="s">
        <v>370</v>
      </c>
      <c r="D124" s="41">
        <v>0</v>
      </c>
      <c r="F124" s="27" t="e">
        <f>ROUND((F123+F134+F154),2)</f>
        <v>#NAME?</v>
      </c>
      <c r="G124" s="27"/>
      <c r="H124" s="27"/>
      <c r="I124" s="27"/>
      <c r="J124" s="35"/>
      <c r="K124" s="35"/>
      <c r="L124" s="27"/>
    </row>
    <row r="125" spans="1:12" ht="10.5">
      <c r="A125" s="33">
        <v>11</v>
      </c>
      <c r="B125" s="43" t="s">
        <v>124</v>
      </c>
      <c r="C125" s="38" t="s">
        <v>370</v>
      </c>
      <c r="D125" s="41">
        <v>0</v>
      </c>
      <c r="F125" s="27" t="e">
        <f>ROUND((F116+F117+F118+F119+F120+F121+F122+F124),2)</f>
        <v>#NAME?</v>
      </c>
      <c r="G125" s="27"/>
      <c r="H125" s="27"/>
      <c r="I125" s="27"/>
      <c r="J125" s="35"/>
      <c r="K125" s="35"/>
      <c r="L125" s="27"/>
    </row>
    <row r="126" spans="1:12" ht="10.5">
      <c r="A126" s="33">
        <v>12</v>
      </c>
      <c r="B126" s="43" t="s">
        <v>125</v>
      </c>
      <c r="C126" s="38" t="s">
        <v>369</v>
      </c>
      <c r="D126" s="41">
        <v>0</v>
      </c>
      <c r="F126" s="27" t="e">
        <f>ROUND(SUMIF(Определители!I42:I45,"=1",'Базовые цены с учетом расхода'!B42:B45),2)</f>
        <v>#REF!</v>
      </c>
      <c r="G126" s="27" t="e">
        <f>ROUND(SUMIF(Определители!I42:I45,"=1",'Базовые цены с учетом расхода'!C42:C45),2)</f>
        <v>#REF!</v>
      </c>
      <c r="H126" s="27" t="e">
        <f>ROUND(SUMIF(Определители!I42:I45,"=1",'Базовые цены с учетом расхода'!D42:D45),2)</f>
        <v>#REF!</v>
      </c>
      <c r="I126" s="27" t="e">
        <f>ROUND(SUMIF(Определители!I42:I45,"=1",'Базовые цены с учетом расхода'!E42:E45),2)</f>
        <v>#REF!</v>
      </c>
      <c r="J126" s="35" t="e">
        <f>ROUND(SUMIF(Определители!I42:I45,"=1",'Базовые цены с учетом расхода'!I42:I45),8)</f>
        <v>#VALUE!</v>
      </c>
      <c r="K126" s="35" t="e">
        <f>ROUND(SUMIF(Определители!I42:I45,"=1",'Базовые цены с учетом расхода'!K42:K45),8)</f>
        <v>#VALUE!</v>
      </c>
      <c r="L126" s="27" t="e">
        <f>ROUND(SUMIF(Определители!I42:I45,"=1",'Базовые цены с учетом расхода'!F42:F45),2)</f>
        <v>#REF!</v>
      </c>
    </row>
    <row r="127" spans="1:12" ht="10.5">
      <c r="A127" s="33">
        <v>13</v>
      </c>
      <c r="B127" s="43" t="s">
        <v>126</v>
      </c>
      <c r="C127" s="38" t="s">
        <v>369</v>
      </c>
      <c r="D127" s="41">
        <v>0</v>
      </c>
      <c r="F127" s="27"/>
      <c r="G127" s="27"/>
      <c r="H127" s="27"/>
      <c r="I127" s="27"/>
      <c r="J127" s="35"/>
      <c r="K127" s="35"/>
      <c r="L127" s="27"/>
    </row>
    <row r="128" spans="1:12" ht="10.5">
      <c r="A128" s="33">
        <v>14</v>
      </c>
      <c r="B128" s="43" t="s">
        <v>127</v>
      </c>
      <c r="C128" s="38" t="s">
        <v>369</v>
      </c>
      <c r="D128" s="41">
        <v>0</v>
      </c>
      <c r="F128" s="27"/>
      <c r="G128" s="27" t="e">
        <f>ROUND(SUMIF(Определители!I42:I45,"=1",'Базовые цены с учетом расхода'!U42:U45),2)</f>
        <v>#REF!</v>
      </c>
      <c r="H128" s="27"/>
      <c r="I128" s="27"/>
      <c r="J128" s="35"/>
      <c r="K128" s="35"/>
      <c r="L128" s="27"/>
    </row>
    <row r="129" spans="1:12" ht="10.5">
      <c r="A129" s="33">
        <v>15</v>
      </c>
      <c r="B129" s="43" t="s">
        <v>128</v>
      </c>
      <c r="C129" s="38" t="s">
        <v>369</v>
      </c>
      <c r="D129" s="41">
        <v>0</v>
      </c>
      <c r="F129" s="27" t="e">
        <f>ROUND(SUMIF(Определители!I42:I45,"=1",'Базовые цены с учетом расхода'!V42:V45),2)</f>
        <v>#REF!</v>
      </c>
      <c r="G129" s="27"/>
      <c r="H129" s="27"/>
      <c r="I129" s="27"/>
      <c r="J129" s="35"/>
      <c r="K129" s="35"/>
      <c r="L129" s="27"/>
    </row>
    <row r="130" spans="1:12" ht="10.5">
      <c r="A130" s="33">
        <v>16</v>
      </c>
      <c r="B130" s="43" t="s">
        <v>129</v>
      </c>
      <c r="C130" s="38" t="s">
        <v>369</v>
      </c>
      <c r="D130" s="41">
        <v>0</v>
      </c>
      <c r="F130" s="27" t="e">
        <f>ROUND(СУММЕСЛИ2(Определители!I42:I45,"1",Определители!G42:G45,"1",'Базовые цены с учетом расхода'!B42:B45),2)</f>
        <v>#NAME?</v>
      </c>
      <c r="G130" s="27"/>
      <c r="H130" s="27"/>
      <c r="I130" s="27"/>
      <c r="J130" s="35"/>
      <c r="K130" s="35"/>
      <c r="L130" s="27"/>
    </row>
    <row r="131" spans="1:12" ht="10.5">
      <c r="A131" s="33">
        <v>17</v>
      </c>
      <c r="B131" s="43" t="s">
        <v>130</v>
      </c>
      <c r="C131" s="38" t="s">
        <v>369</v>
      </c>
      <c r="D131" s="41">
        <v>0</v>
      </c>
      <c r="F131" s="27" t="e">
        <f>ROUND(SUMIF(Определители!I42:I45,"=1",'Базовые цены с учетом расхода'!H42:H45),2)</f>
        <v>#REF!</v>
      </c>
      <c r="G131" s="27"/>
      <c r="H131" s="27"/>
      <c r="I131" s="27"/>
      <c r="J131" s="35"/>
      <c r="K131" s="35"/>
      <c r="L131" s="27"/>
    </row>
    <row r="132" spans="1:12" ht="10.5">
      <c r="A132" s="33">
        <v>18</v>
      </c>
      <c r="B132" s="43" t="s">
        <v>140</v>
      </c>
      <c r="C132" s="38" t="s">
        <v>369</v>
      </c>
      <c r="D132" s="41">
        <v>0</v>
      </c>
      <c r="F132" s="27" t="e">
        <f>ROUND(SUMIF(Определители!I42:I45,"=1",'Базовые цены с учетом расхода'!N42:N45),2)</f>
        <v>#REF!</v>
      </c>
      <c r="G132" s="27"/>
      <c r="H132" s="27"/>
      <c r="I132" s="27"/>
      <c r="J132" s="35"/>
      <c r="K132" s="35"/>
      <c r="L132" s="27"/>
    </row>
    <row r="133" spans="1:12" ht="10.5">
      <c r="A133" s="33">
        <v>19</v>
      </c>
      <c r="B133" s="43" t="s">
        <v>141</v>
      </c>
      <c r="C133" s="38" t="s">
        <v>369</v>
      </c>
      <c r="D133" s="41">
        <v>0</v>
      </c>
      <c r="F133" s="27" t="e">
        <f>ROUND(SUMIF(Определители!I42:I45,"=1",'Базовые цены с учетом расхода'!O42:O45),2)</f>
        <v>#REF!</v>
      </c>
      <c r="G133" s="27"/>
      <c r="H133" s="27"/>
      <c r="I133" s="27"/>
      <c r="J133" s="35"/>
      <c r="K133" s="35"/>
      <c r="L133" s="27"/>
    </row>
    <row r="134" spans="1:12" ht="10.5">
      <c r="A134" s="33">
        <v>20</v>
      </c>
      <c r="B134" s="43" t="s">
        <v>123</v>
      </c>
      <c r="C134" s="38" t="s">
        <v>369</v>
      </c>
      <c r="D134" s="41">
        <v>0</v>
      </c>
      <c r="F134" s="27" t="e">
        <f>ROUND(СУММПРОИЗВЕСЛИ(1,Определители!I42:I45," ",'Базовые цены с учетом расхода'!M42:M45,Начисления!I42:I45,0),2)</f>
        <v>#NAME?</v>
      </c>
      <c r="G134" s="27"/>
      <c r="H134" s="27"/>
      <c r="I134" s="27"/>
      <c r="J134" s="35"/>
      <c r="K134" s="35"/>
      <c r="L134" s="27"/>
    </row>
    <row r="135" spans="1:12" ht="10.5">
      <c r="A135" s="33">
        <v>21</v>
      </c>
      <c r="B135" s="43" t="s">
        <v>133</v>
      </c>
      <c r="C135" s="38" t="s">
        <v>370</v>
      </c>
      <c r="D135" s="41">
        <v>0</v>
      </c>
      <c r="F135" s="27" t="e">
        <f>ROUND((F126+F132+F133),2)</f>
        <v>#REF!</v>
      </c>
      <c r="G135" s="27"/>
      <c r="H135" s="27"/>
      <c r="I135" s="27"/>
      <c r="J135" s="35"/>
      <c r="K135" s="35"/>
      <c r="L135" s="27"/>
    </row>
    <row r="136" spans="1:12" ht="10.5">
      <c r="A136" s="33">
        <v>22</v>
      </c>
      <c r="B136" s="43" t="s">
        <v>134</v>
      </c>
      <c r="C136" s="38" t="s">
        <v>369</v>
      </c>
      <c r="D136" s="41">
        <v>0</v>
      </c>
      <c r="F136" s="27" t="e">
        <f>ROUND(SUMIF(Определители!I42:I45,"=2",'Базовые цены с учетом расхода'!B42:B45),2)</f>
        <v>#REF!</v>
      </c>
      <c r="G136" s="27" t="e">
        <f>ROUND(SUMIF(Определители!I42:I45,"=2",'Базовые цены с учетом расхода'!C42:C45),2)</f>
        <v>#REF!</v>
      </c>
      <c r="H136" s="27" t="e">
        <f>ROUND(SUMIF(Определители!I42:I45,"=2",'Базовые цены с учетом расхода'!D42:D45),2)</f>
        <v>#REF!</v>
      </c>
      <c r="I136" s="27" t="e">
        <f>ROUND(SUMIF(Определители!I42:I45,"=2",'Базовые цены с учетом расхода'!E42:E45),2)</f>
        <v>#REF!</v>
      </c>
      <c r="J136" s="35" t="e">
        <f>ROUND(SUMIF(Определители!I42:I45,"=2",'Базовые цены с учетом расхода'!I42:I45),8)</f>
        <v>#VALUE!</v>
      </c>
      <c r="K136" s="35" t="e">
        <f>ROUND(SUMIF(Определители!I42:I45,"=2",'Базовые цены с учетом расхода'!K42:K45),8)</f>
        <v>#VALUE!</v>
      </c>
      <c r="L136" s="27" t="e">
        <f>ROUND(SUMIF(Определители!I42:I45,"=2",'Базовые цены с учетом расхода'!F42:F45),2)</f>
        <v>#REF!</v>
      </c>
    </row>
    <row r="137" spans="1:12" ht="10.5">
      <c r="A137" s="33">
        <v>23</v>
      </c>
      <c r="B137" s="43" t="s">
        <v>126</v>
      </c>
      <c r="C137" s="38" t="s">
        <v>369</v>
      </c>
      <c r="D137" s="41">
        <v>0</v>
      </c>
      <c r="F137" s="27"/>
      <c r="G137" s="27"/>
      <c r="H137" s="27"/>
      <c r="I137" s="27"/>
      <c r="J137" s="35"/>
      <c r="K137" s="35"/>
      <c r="L137" s="27"/>
    </row>
    <row r="138" spans="1:12" ht="10.5">
      <c r="A138" s="33">
        <v>24</v>
      </c>
      <c r="B138" s="43" t="s">
        <v>135</v>
      </c>
      <c r="C138" s="38" t="s">
        <v>369</v>
      </c>
      <c r="D138" s="41">
        <v>0</v>
      </c>
      <c r="F138" s="27" t="e">
        <f>ROUND(СУММЕСЛИ2(Определители!I42:I45,"2",Определители!G42:G45,"1",'Базовые цены с учетом расхода'!B42:B45),2)</f>
        <v>#NAME?</v>
      </c>
      <c r="G138" s="27"/>
      <c r="H138" s="27"/>
      <c r="I138" s="27"/>
      <c r="J138" s="35"/>
      <c r="K138" s="35"/>
      <c r="L138" s="27"/>
    </row>
    <row r="139" spans="1:12" ht="10.5">
      <c r="A139" s="33">
        <v>25</v>
      </c>
      <c r="B139" s="43" t="s">
        <v>130</v>
      </c>
      <c r="C139" s="38" t="s">
        <v>369</v>
      </c>
      <c r="D139" s="41">
        <v>0</v>
      </c>
      <c r="F139" s="27" t="e">
        <f>ROUND(SUMIF(Определители!I42:I45,"=2",'Базовые цены с учетом расхода'!H42:H45),2)</f>
        <v>#REF!</v>
      </c>
      <c r="G139" s="27"/>
      <c r="H139" s="27"/>
      <c r="I139" s="27"/>
      <c r="J139" s="35"/>
      <c r="K139" s="35"/>
      <c r="L139" s="27"/>
    </row>
    <row r="140" spans="1:12" ht="10.5">
      <c r="A140" s="33">
        <v>26</v>
      </c>
      <c r="B140" s="43" t="s">
        <v>140</v>
      </c>
      <c r="C140" s="38" t="s">
        <v>369</v>
      </c>
      <c r="D140" s="41">
        <v>0</v>
      </c>
      <c r="F140" s="27" t="e">
        <f>ROUND(SUMIF(Определители!I42:I45,"=2",'Базовые цены с учетом расхода'!N42:N45),2)</f>
        <v>#REF!</v>
      </c>
      <c r="G140" s="27"/>
      <c r="H140" s="27"/>
      <c r="I140" s="27"/>
      <c r="J140" s="35"/>
      <c r="K140" s="35"/>
      <c r="L140" s="27"/>
    </row>
    <row r="141" spans="1:12" ht="10.5">
      <c r="A141" s="33">
        <v>27</v>
      </c>
      <c r="B141" s="43" t="s">
        <v>141</v>
      </c>
      <c r="C141" s="38" t="s">
        <v>369</v>
      </c>
      <c r="D141" s="41">
        <v>0</v>
      </c>
      <c r="F141" s="27" t="e">
        <f>ROUND(SUMIF(Определители!I42:I45,"=2",'Базовые цены с учетом расхода'!O42:O45),2)</f>
        <v>#REF!</v>
      </c>
      <c r="G141" s="27"/>
      <c r="H141" s="27"/>
      <c r="I141" s="27"/>
      <c r="J141" s="35"/>
      <c r="K141" s="35"/>
      <c r="L141" s="27"/>
    </row>
    <row r="142" spans="1:12" ht="10.5">
      <c r="A142" s="33">
        <v>28</v>
      </c>
      <c r="B142" s="43" t="s">
        <v>138</v>
      </c>
      <c r="C142" s="38" t="s">
        <v>370</v>
      </c>
      <c r="D142" s="41">
        <v>0</v>
      </c>
      <c r="F142" s="27" t="e">
        <f>ROUND((F136+F140+F141),2)</f>
        <v>#REF!</v>
      </c>
      <c r="G142" s="27"/>
      <c r="H142" s="27"/>
      <c r="I142" s="27"/>
      <c r="J142" s="35"/>
      <c r="K142" s="35"/>
      <c r="L142" s="27"/>
    </row>
    <row r="143" spans="1:12" ht="10.5">
      <c r="A143" s="33">
        <v>29</v>
      </c>
      <c r="B143" s="43" t="s">
        <v>139</v>
      </c>
      <c r="C143" s="38" t="s">
        <v>369</v>
      </c>
      <c r="D143" s="41">
        <v>0</v>
      </c>
      <c r="F143" s="27">
        <f>ROUND(SUMIF(Определители!I42:I45,"=3",'Базовые цены с учетом расхода'!B42:B45),2)</f>
        <v>0</v>
      </c>
      <c r="G143" s="27">
        <f>ROUND(SUMIF(Определители!I42:I45,"=3",'Базовые цены с учетом расхода'!C42:C45),2)</f>
        <v>0</v>
      </c>
      <c r="H143" s="27">
        <f>ROUND(SUMIF(Определители!I42:I45,"=3",'Базовые цены с учетом расхода'!D42:D45),2)</f>
        <v>0</v>
      </c>
      <c r="I143" s="27">
        <f>ROUND(SUMIF(Определители!I42:I45,"=3",'Базовые цены с учетом расхода'!E42:E45),2)</f>
        <v>0</v>
      </c>
      <c r="J143" s="35">
        <f>ROUND(SUMIF(Определители!I42:I45,"=3",'Базовые цены с учетом расхода'!I42:I45),8)</f>
        <v>0</v>
      </c>
      <c r="K143" s="35">
        <f>ROUND(SUMIF(Определители!I42:I45,"=3",'Базовые цены с учетом расхода'!K42:K45),8)</f>
        <v>0</v>
      </c>
      <c r="L143" s="27">
        <f>ROUND(SUMIF(Определители!I42:I45,"=3",'Базовые цены с учетом расхода'!F42:F45),2)</f>
        <v>0</v>
      </c>
    </row>
    <row r="144" spans="1:12" ht="10.5">
      <c r="A144" s="33">
        <v>30</v>
      </c>
      <c r="B144" s="43" t="s">
        <v>130</v>
      </c>
      <c r="C144" s="38" t="s">
        <v>369</v>
      </c>
      <c r="D144" s="41">
        <v>0</v>
      </c>
      <c r="F144" s="27">
        <f>ROUND(SUMIF(Определители!I42:I45,"=3",'Базовые цены с учетом расхода'!H42:H45),2)</f>
        <v>0</v>
      </c>
      <c r="G144" s="27"/>
      <c r="H144" s="27"/>
      <c r="I144" s="27"/>
      <c r="J144" s="35"/>
      <c r="K144" s="35"/>
      <c r="L144" s="27"/>
    </row>
    <row r="145" spans="1:12" ht="10.5">
      <c r="A145" s="33">
        <v>31</v>
      </c>
      <c r="B145" s="43" t="s">
        <v>140</v>
      </c>
      <c r="C145" s="38" t="s">
        <v>369</v>
      </c>
      <c r="D145" s="41">
        <v>0</v>
      </c>
      <c r="F145" s="27">
        <f>ROUND(SUMIF(Определители!I42:I45,"=3",'Базовые цены с учетом расхода'!N42:N45),2)</f>
        <v>0</v>
      </c>
      <c r="G145" s="27"/>
      <c r="H145" s="27"/>
      <c r="I145" s="27"/>
      <c r="J145" s="35"/>
      <c r="K145" s="35"/>
      <c r="L145" s="27"/>
    </row>
    <row r="146" spans="1:12" ht="10.5">
      <c r="A146" s="33">
        <v>32</v>
      </c>
      <c r="B146" s="43" t="s">
        <v>141</v>
      </c>
      <c r="C146" s="38" t="s">
        <v>369</v>
      </c>
      <c r="D146" s="41">
        <v>0</v>
      </c>
      <c r="F146" s="27">
        <f>ROUND(SUMIF(Определители!I42:I45,"=3",'Базовые цены с учетом расхода'!O42:O45),2)</f>
        <v>0</v>
      </c>
      <c r="G146" s="27"/>
      <c r="H146" s="27"/>
      <c r="I146" s="27"/>
      <c r="J146" s="35"/>
      <c r="K146" s="35"/>
      <c r="L146" s="27"/>
    </row>
    <row r="147" spans="1:12" ht="10.5">
      <c r="A147" s="33">
        <v>33</v>
      </c>
      <c r="B147" s="43" t="s">
        <v>142</v>
      </c>
      <c r="C147" s="38" t="s">
        <v>370</v>
      </c>
      <c r="D147" s="41">
        <v>0</v>
      </c>
      <c r="F147" s="27">
        <f>ROUND((F143+F145+F146),2)</f>
        <v>0</v>
      </c>
      <c r="G147" s="27"/>
      <c r="H147" s="27"/>
      <c r="I147" s="27"/>
      <c r="J147" s="35"/>
      <c r="K147" s="35"/>
      <c r="L147" s="27"/>
    </row>
    <row r="148" spans="1:12" ht="10.5">
      <c r="A148" s="33">
        <v>34</v>
      </c>
      <c r="B148" s="43" t="s">
        <v>143</v>
      </c>
      <c r="C148" s="38" t="s">
        <v>369</v>
      </c>
      <c r="D148" s="41">
        <v>0</v>
      </c>
      <c r="F148" s="27">
        <f>ROUND(SUMIF(Определители!I42:I45,"=4",'Базовые цены с учетом расхода'!B42:B45),2)</f>
        <v>0</v>
      </c>
      <c r="G148" s="27">
        <f>ROUND(SUMIF(Определители!I42:I45,"=4",'Базовые цены с учетом расхода'!C42:C45),2)</f>
        <v>0</v>
      </c>
      <c r="H148" s="27">
        <f>ROUND(SUMIF(Определители!I42:I45,"=4",'Базовые цены с учетом расхода'!D42:D45),2)</f>
        <v>0</v>
      </c>
      <c r="I148" s="27">
        <f>ROUND(SUMIF(Определители!I42:I45,"=4",'Базовые цены с учетом расхода'!E42:E45),2)</f>
        <v>0</v>
      </c>
      <c r="J148" s="35">
        <f>ROUND(SUMIF(Определители!I42:I45,"=4",'Базовые цены с учетом расхода'!I42:I45),8)</f>
        <v>0</v>
      </c>
      <c r="K148" s="35">
        <f>ROUND(SUMIF(Определители!I42:I45,"=4",'Базовые цены с учетом расхода'!K42:K45),8)</f>
        <v>0</v>
      </c>
      <c r="L148" s="27">
        <f>ROUND(SUMIF(Определители!I42:I45,"=4",'Базовые цены с учетом расхода'!F42:F45),2)</f>
        <v>0</v>
      </c>
    </row>
    <row r="149" spans="1:12" ht="10.5">
      <c r="A149" s="33">
        <v>35</v>
      </c>
      <c r="B149" s="43" t="s">
        <v>126</v>
      </c>
      <c r="C149" s="38" t="s">
        <v>369</v>
      </c>
      <c r="D149" s="41">
        <v>0</v>
      </c>
      <c r="F149" s="27"/>
      <c r="G149" s="27"/>
      <c r="H149" s="27"/>
      <c r="I149" s="27"/>
      <c r="J149" s="35"/>
      <c r="K149" s="35"/>
      <c r="L149" s="27"/>
    </row>
    <row r="150" spans="1:12" ht="10.5">
      <c r="A150" s="33">
        <v>36</v>
      </c>
      <c r="B150" s="43" t="s">
        <v>144</v>
      </c>
      <c r="C150" s="38" t="s">
        <v>369</v>
      </c>
      <c r="D150" s="41">
        <v>0</v>
      </c>
      <c r="F150" s="27"/>
      <c r="G150" s="27"/>
      <c r="H150" s="27"/>
      <c r="I150" s="27"/>
      <c r="J150" s="35"/>
      <c r="K150" s="35"/>
      <c r="L150" s="27"/>
    </row>
    <row r="151" spans="1:12" ht="10.5">
      <c r="A151" s="33">
        <v>37</v>
      </c>
      <c r="B151" s="43" t="s">
        <v>130</v>
      </c>
      <c r="C151" s="38" t="s">
        <v>369</v>
      </c>
      <c r="D151" s="41">
        <v>0</v>
      </c>
      <c r="F151" s="27">
        <f>ROUND(SUMIF(Определители!I42:I45,"=4",'Базовые цены с учетом расхода'!H42:H45),2)</f>
        <v>0</v>
      </c>
      <c r="G151" s="27"/>
      <c r="H151" s="27"/>
      <c r="I151" s="27"/>
      <c r="J151" s="35"/>
      <c r="K151" s="35"/>
      <c r="L151" s="27"/>
    </row>
    <row r="152" spans="1:12" ht="10.5">
      <c r="A152" s="33">
        <v>38</v>
      </c>
      <c r="B152" s="43" t="s">
        <v>140</v>
      </c>
      <c r="C152" s="38" t="s">
        <v>369</v>
      </c>
      <c r="D152" s="41">
        <v>0</v>
      </c>
      <c r="F152" s="27">
        <f>ROUND(SUMIF(Определители!I42:I45,"=4",'Базовые цены с учетом расхода'!N42:N45),2)</f>
        <v>0</v>
      </c>
      <c r="G152" s="27"/>
      <c r="H152" s="27"/>
      <c r="I152" s="27"/>
      <c r="J152" s="35"/>
      <c r="K152" s="35"/>
      <c r="L152" s="27"/>
    </row>
    <row r="153" spans="1:12" ht="10.5">
      <c r="A153" s="33">
        <v>39</v>
      </c>
      <c r="B153" s="43" t="s">
        <v>141</v>
      </c>
      <c r="C153" s="38" t="s">
        <v>369</v>
      </c>
      <c r="D153" s="41">
        <v>0</v>
      </c>
      <c r="F153" s="27">
        <f>ROUND(SUMIF(Определители!I42:I45,"=4",'Базовые цены с учетом расхода'!O42:O45),2)</f>
        <v>0</v>
      </c>
      <c r="G153" s="27"/>
      <c r="H153" s="27"/>
      <c r="I153" s="27"/>
      <c r="J153" s="35"/>
      <c r="K153" s="35"/>
      <c r="L153" s="27"/>
    </row>
    <row r="154" spans="1:12" ht="10.5">
      <c r="A154" s="33">
        <v>40</v>
      </c>
      <c r="B154" s="43" t="s">
        <v>123</v>
      </c>
      <c r="C154" s="38" t="s">
        <v>369</v>
      </c>
      <c r="D154" s="41">
        <v>0</v>
      </c>
      <c r="F154" s="27" t="e">
        <f>ROUND(СУММПРОИЗВЕСЛИ(1,Определители!I42:I45," ",'Базовые цены с учетом расхода'!M42:M45,Начисления!I42:I45,0),2)</f>
        <v>#NAME?</v>
      </c>
      <c r="G154" s="27"/>
      <c r="H154" s="27"/>
      <c r="I154" s="27"/>
      <c r="J154" s="35"/>
      <c r="K154" s="35"/>
      <c r="L154" s="27"/>
    </row>
    <row r="155" spans="1:12" ht="10.5">
      <c r="A155" s="33">
        <v>41</v>
      </c>
      <c r="B155" s="43" t="s">
        <v>145</v>
      </c>
      <c r="C155" s="38" t="s">
        <v>370</v>
      </c>
      <c r="D155" s="41">
        <v>0</v>
      </c>
      <c r="F155" s="27">
        <f>ROUND((F148+F152+F153),2)</f>
        <v>0</v>
      </c>
      <c r="G155" s="27"/>
      <c r="H155" s="27"/>
      <c r="I155" s="27"/>
      <c r="J155" s="35"/>
      <c r="K155" s="35"/>
      <c r="L155" s="27"/>
    </row>
    <row r="156" spans="1:12" ht="10.5">
      <c r="A156" s="33">
        <v>42</v>
      </c>
      <c r="B156" s="43" t="s">
        <v>146</v>
      </c>
      <c r="C156" s="38" t="s">
        <v>369</v>
      </c>
      <c r="D156" s="41">
        <v>0</v>
      </c>
      <c r="F156" s="27">
        <f>ROUND(SUMIF(Определители!I42:I45,"=5",'Базовые цены с учетом расхода'!B42:B45),2)</f>
        <v>0</v>
      </c>
      <c r="G156" s="27">
        <f>ROUND(SUMIF(Определители!I42:I45,"=5",'Базовые цены с учетом расхода'!C42:C45),2)</f>
        <v>0</v>
      </c>
      <c r="H156" s="27">
        <f>ROUND(SUMIF(Определители!I42:I45,"=5",'Базовые цены с учетом расхода'!D42:D45),2)</f>
        <v>0</v>
      </c>
      <c r="I156" s="27">
        <f>ROUND(SUMIF(Определители!I42:I45,"=5",'Базовые цены с учетом расхода'!E42:E45),2)</f>
        <v>0</v>
      </c>
      <c r="J156" s="35">
        <f>ROUND(SUMIF(Определители!I42:I45,"=5",'Базовые цены с учетом расхода'!I42:I45),8)</f>
        <v>0</v>
      </c>
      <c r="K156" s="35">
        <f>ROUND(SUMIF(Определители!I42:I45,"=5",'Базовые цены с учетом расхода'!K42:K45),8)</f>
        <v>0</v>
      </c>
      <c r="L156" s="27">
        <f>ROUND(SUMIF(Определители!I42:I45,"=5",'Базовые цены с учетом расхода'!F42:F45),2)</f>
        <v>0</v>
      </c>
    </row>
    <row r="157" spans="1:12" ht="10.5">
      <c r="A157" s="33">
        <v>43</v>
      </c>
      <c r="B157" s="43" t="s">
        <v>130</v>
      </c>
      <c r="C157" s="38" t="s">
        <v>369</v>
      </c>
      <c r="D157" s="41">
        <v>0</v>
      </c>
      <c r="F157" s="27">
        <f>ROUND(SUMIF(Определители!I42:I45,"=5",'Базовые цены с учетом расхода'!H42:H45),2)</f>
        <v>0</v>
      </c>
      <c r="G157" s="27"/>
      <c r="H157" s="27"/>
      <c r="I157" s="27"/>
      <c r="J157" s="35"/>
      <c r="K157" s="35"/>
      <c r="L157" s="27"/>
    </row>
    <row r="158" spans="1:12" ht="10.5">
      <c r="A158" s="33">
        <v>44</v>
      </c>
      <c r="B158" s="43" t="s">
        <v>140</v>
      </c>
      <c r="C158" s="38" t="s">
        <v>369</v>
      </c>
      <c r="D158" s="41">
        <v>0</v>
      </c>
      <c r="F158" s="27">
        <f>ROUND(SUMIF(Определители!I42:I45,"=5",'Базовые цены с учетом расхода'!N42:N45),2)</f>
        <v>0</v>
      </c>
      <c r="G158" s="27"/>
      <c r="H158" s="27"/>
      <c r="I158" s="27"/>
      <c r="J158" s="35"/>
      <c r="K158" s="35"/>
      <c r="L158" s="27"/>
    </row>
    <row r="159" spans="1:12" ht="10.5">
      <c r="A159" s="33">
        <v>45</v>
      </c>
      <c r="B159" s="43" t="s">
        <v>141</v>
      </c>
      <c r="C159" s="38" t="s">
        <v>369</v>
      </c>
      <c r="D159" s="41">
        <v>0</v>
      </c>
      <c r="F159" s="27">
        <f>ROUND(SUMIF(Определители!I42:I45,"=5",'Базовые цены с учетом расхода'!O42:O45),2)</f>
        <v>0</v>
      </c>
      <c r="G159" s="27"/>
      <c r="H159" s="27"/>
      <c r="I159" s="27"/>
      <c r="J159" s="35"/>
      <c r="K159" s="35"/>
      <c r="L159" s="27"/>
    </row>
    <row r="160" spans="1:12" ht="10.5">
      <c r="A160" s="33">
        <v>46</v>
      </c>
      <c r="B160" s="43" t="s">
        <v>147</v>
      </c>
      <c r="C160" s="38" t="s">
        <v>370</v>
      </c>
      <c r="D160" s="41">
        <v>0</v>
      </c>
      <c r="F160" s="27">
        <f>ROUND((F156+F158+F159),2)</f>
        <v>0</v>
      </c>
      <c r="G160" s="27"/>
      <c r="H160" s="27"/>
      <c r="I160" s="27"/>
      <c r="J160" s="35"/>
      <c r="K160" s="35"/>
      <c r="L160" s="27"/>
    </row>
    <row r="161" spans="1:12" ht="10.5">
      <c r="A161" s="33">
        <v>47</v>
      </c>
      <c r="B161" s="43" t="s">
        <v>148</v>
      </c>
      <c r="C161" s="38" t="s">
        <v>369</v>
      </c>
      <c r="D161" s="41">
        <v>0</v>
      </c>
      <c r="F161" s="27">
        <f>ROUND(SUMIF(Определители!I42:I45,"=6",'Базовые цены с учетом расхода'!B42:B45),2)</f>
        <v>0</v>
      </c>
      <c r="G161" s="27">
        <f>ROUND(SUMIF(Определители!I42:I45,"=6",'Базовые цены с учетом расхода'!C42:C45),2)</f>
        <v>0</v>
      </c>
      <c r="H161" s="27">
        <f>ROUND(SUMIF(Определители!I42:I45,"=6",'Базовые цены с учетом расхода'!D42:D45),2)</f>
        <v>0</v>
      </c>
      <c r="I161" s="27">
        <f>ROUND(SUMIF(Определители!I42:I45,"=6",'Базовые цены с учетом расхода'!E42:E45),2)</f>
        <v>0</v>
      </c>
      <c r="J161" s="35">
        <f>ROUND(SUMIF(Определители!I42:I45,"=6",'Базовые цены с учетом расхода'!I42:I45),8)</f>
        <v>0</v>
      </c>
      <c r="K161" s="35">
        <f>ROUND(SUMIF(Определители!I42:I45,"=6",'Базовые цены с учетом расхода'!K42:K45),8)</f>
        <v>0</v>
      </c>
      <c r="L161" s="27">
        <f>ROUND(SUMIF(Определители!I42:I45,"=6",'Базовые цены с учетом расхода'!F42:F45),2)</f>
        <v>0</v>
      </c>
    </row>
    <row r="162" spans="1:12" ht="10.5">
      <c r="A162" s="33">
        <v>48</v>
      </c>
      <c r="B162" s="43" t="s">
        <v>130</v>
      </c>
      <c r="C162" s="38" t="s">
        <v>369</v>
      </c>
      <c r="D162" s="41">
        <v>0</v>
      </c>
      <c r="F162" s="27">
        <f>ROUND(SUMIF(Определители!I42:I45,"=6",'Базовые цены с учетом расхода'!H42:H45),2)</f>
        <v>0</v>
      </c>
      <c r="G162" s="27"/>
      <c r="H162" s="27"/>
      <c r="I162" s="27"/>
      <c r="J162" s="35"/>
      <c r="K162" s="35"/>
      <c r="L162" s="27"/>
    </row>
    <row r="163" spans="1:12" ht="10.5">
      <c r="A163" s="33">
        <v>49</v>
      </c>
      <c r="B163" s="43" t="s">
        <v>140</v>
      </c>
      <c r="C163" s="38" t="s">
        <v>369</v>
      </c>
      <c r="D163" s="41">
        <v>0</v>
      </c>
      <c r="F163" s="27">
        <f>ROUND(SUMIF(Определители!I42:I45,"=6",'Базовые цены с учетом расхода'!N42:N45),2)</f>
        <v>0</v>
      </c>
      <c r="G163" s="27"/>
      <c r="H163" s="27"/>
      <c r="I163" s="27"/>
      <c r="J163" s="35"/>
      <c r="K163" s="35"/>
      <c r="L163" s="27"/>
    </row>
    <row r="164" spans="1:12" ht="10.5">
      <c r="A164" s="33">
        <v>50</v>
      </c>
      <c r="B164" s="43" t="s">
        <v>141</v>
      </c>
      <c r="C164" s="38" t="s">
        <v>369</v>
      </c>
      <c r="D164" s="41">
        <v>0</v>
      </c>
      <c r="F164" s="27">
        <f>ROUND(SUMIF(Определители!I42:I45,"=6",'Базовые цены с учетом расхода'!O42:O45),2)</f>
        <v>0</v>
      </c>
      <c r="G164" s="27"/>
      <c r="H164" s="27"/>
      <c r="I164" s="27"/>
      <c r="J164" s="35"/>
      <c r="K164" s="35"/>
      <c r="L164" s="27"/>
    </row>
    <row r="165" spans="1:12" ht="10.5">
      <c r="A165" s="33">
        <v>51</v>
      </c>
      <c r="B165" s="43" t="s">
        <v>149</v>
      </c>
      <c r="C165" s="38" t="s">
        <v>370</v>
      </c>
      <c r="D165" s="41">
        <v>0</v>
      </c>
      <c r="F165" s="27">
        <f>ROUND((F161+F163+F164),2)</f>
        <v>0</v>
      </c>
      <c r="G165" s="27"/>
      <c r="H165" s="27"/>
      <c r="I165" s="27"/>
      <c r="J165" s="35"/>
      <c r="K165" s="35"/>
      <c r="L165" s="27"/>
    </row>
    <row r="166" spans="1:12" ht="10.5">
      <c r="A166" s="33">
        <v>52</v>
      </c>
      <c r="B166" s="43" t="s">
        <v>150</v>
      </c>
      <c r="C166" s="38" t="s">
        <v>369</v>
      </c>
      <c r="D166" s="41">
        <v>0</v>
      </c>
      <c r="F166" s="27">
        <f>ROUND(SUMIF(Определители!I42:I45,"=7",'Базовые цены с учетом расхода'!B42:B45),2)</f>
        <v>0</v>
      </c>
      <c r="G166" s="27">
        <f>ROUND(SUMIF(Определители!I42:I45,"=7",'Базовые цены с учетом расхода'!C42:C45),2)</f>
        <v>0</v>
      </c>
      <c r="H166" s="27">
        <f>ROUND(SUMIF(Определители!I42:I45,"=7",'Базовые цены с учетом расхода'!D42:D45),2)</f>
        <v>0</v>
      </c>
      <c r="I166" s="27">
        <f>ROUND(SUMIF(Определители!I42:I45,"=7",'Базовые цены с учетом расхода'!E42:E45),2)</f>
        <v>0</v>
      </c>
      <c r="J166" s="35">
        <f>ROUND(SUMIF(Определители!I42:I45,"=7",'Базовые цены с учетом расхода'!I42:I45),8)</f>
        <v>0</v>
      </c>
      <c r="K166" s="35">
        <f>ROUND(SUMIF(Определители!I42:I45,"=7",'Базовые цены с учетом расхода'!K42:K45),8)</f>
        <v>0</v>
      </c>
      <c r="L166" s="27">
        <f>ROUND(SUMIF(Определители!I42:I45,"=7",'Базовые цены с учетом расхода'!F42:F45),2)</f>
        <v>0</v>
      </c>
    </row>
    <row r="167" spans="1:12" ht="10.5">
      <c r="A167" s="33">
        <v>53</v>
      </c>
      <c r="B167" s="43" t="s">
        <v>126</v>
      </c>
      <c r="C167" s="38" t="s">
        <v>369</v>
      </c>
      <c r="D167" s="41">
        <v>0</v>
      </c>
      <c r="F167" s="27"/>
      <c r="G167" s="27"/>
      <c r="H167" s="27"/>
      <c r="I167" s="27"/>
      <c r="J167" s="35"/>
      <c r="K167" s="35"/>
      <c r="L167" s="27"/>
    </row>
    <row r="168" spans="1:12" ht="10.5">
      <c r="A168" s="33">
        <v>54</v>
      </c>
      <c r="B168" s="43" t="s">
        <v>151</v>
      </c>
      <c r="C168" s="38" t="s">
        <v>369</v>
      </c>
      <c r="D168" s="41">
        <v>0</v>
      </c>
      <c r="F168" s="27" t="e">
        <f>ROUND(СУММЕСЛИ2(Определители!I42:I45,"2",Определители!G42:G45,"1",'Базовые цены с учетом расхода'!B42:B45),2)</f>
        <v>#NAME?</v>
      </c>
      <c r="G168" s="27"/>
      <c r="H168" s="27"/>
      <c r="I168" s="27"/>
      <c r="J168" s="35"/>
      <c r="K168" s="35"/>
      <c r="L168" s="27"/>
    </row>
    <row r="169" spans="1:12" ht="10.5">
      <c r="A169" s="33">
        <v>55</v>
      </c>
      <c r="B169" s="43" t="s">
        <v>130</v>
      </c>
      <c r="C169" s="38" t="s">
        <v>369</v>
      </c>
      <c r="D169" s="41">
        <v>0</v>
      </c>
      <c r="F169" s="27">
        <f>ROUND(SUMIF(Определители!I42:I45,"=7",'Базовые цены с учетом расхода'!H42:H45),2)</f>
        <v>0</v>
      </c>
      <c r="G169" s="27"/>
      <c r="H169" s="27"/>
      <c r="I169" s="27"/>
      <c r="J169" s="35"/>
      <c r="K169" s="35"/>
      <c r="L169" s="27"/>
    </row>
    <row r="170" spans="1:12" ht="10.5">
      <c r="A170" s="33">
        <v>56</v>
      </c>
      <c r="B170" s="43" t="s">
        <v>152</v>
      </c>
      <c r="C170" s="38" t="s">
        <v>369</v>
      </c>
      <c r="D170" s="41">
        <v>0</v>
      </c>
      <c r="F170" s="27">
        <f>ROUND(SUMIF(Определители!I42:I45,"=7",'Базовые цены с учетом расхода'!N42:N45),2)</f>
        <v>0</v>
      </c>
      <c r="G170" s="27"/>
      <c r="H170" s="27"/>
      <c r="I170" s="27"/>
      <c r="J170" s="35"/>
      <c r="K170" s="35"/>
      <c r="L170" s="27"/>
    </row>
    <row r="171" spans="1:12" ht="10.5">
      <c r="A171" s="33">
        <v>57</v>
      </c>
      <c r="B171" s="43" t="s">
        <v>141</v>
      </c>
      <c r="C171" s="38" t="s">
        <v>369</v>
      </c>
      <c r="D171" s="41">
        <v>0</v>
      </c>
      <c r="F171" s="27">
        <f>ROUND(SUMIF(Определители!I42:I45,"=7",'Базовые цены с учетом расхода'!O42:O45),2)</f>
        <v>0</v>
      </c>
      <c r="G171" s="27"/>
      <c r="H171" s="27"/>
      <c r="I171" s="27"/>
      <c r="J171" s="35"/>
      <c r="K171" s="35"/>
      <c r="L171" s="27"/>
    </row>
    <row r="172" spans="1:12" ht="10.5">
      <c r="A172" s="33">
        <v>58</v>
      </c>
      <c r="B172" s="43" t="s">
        <v>153</v>
      </c>
      <c r="C172" s="38" t="s">
        <v>370</v>
      </c>
      <c r="D172" s="41">
        <v>0</v>
      </c>
      <c r="F172" s="27">
        <f>ROUND((F166+F170+F171),2)</f>
        <v>0</v>
      </c>
      <c r="G172" s="27"/>
      <c r="H172" s="27"/>
      <c r="I172" s="27"/>
      <c r="J172" s="35"/>
      <c r="K172" s="35"/>
      <c r="L172" s="27"/>
    </row>
    <row r="173" spans="1:12" ht="10.5">
      <c r="A173" s="33">
        <v>59</v>
      </c>
      <c r="B173" s="43" t="s">
        <v>154</v>
      </c>
      <c r="C173" s="38" t="s">
        <v>369</v>
      </c>
      <c r="D173" s="41">
        <v>0</v>
      </c>
      <c r="F173" s="27">
        <f>ROUND(SUMIF(Определители!I42:I45,"=9",'Базовые цены с учетом расхода'!B42:B45),2)</f>
        <v>0</v>
      </c>
      <c r="G173" s="27">
        <f>ROUND(SUMIF(Определители!I42:I45,"=9",'Базовые цены с учетом расхода'!C42:C45),2)</f>
        <v>0</v>
      </c>
      <c r="H173" s="27">
        <f>ROUND(SUMIF(Определители!I42:I45,"=9",'Базовые цены с учетом расхода'!D42:D45),2)</f>
        <v>0</v>
      </c>
      <c r="I173" s="27">
        <f>ROUND(SUMIF(Определители!I42:I45,"=9",'Базовые цены с учетом расхода'!E42:E45),2)</f>
        <v>0</v>
      </c>
      <c r="J173" s="35">
        <f>ROUND(SUMIF(Определители!I42:I45,"=9",'Базовые цены с учетом расхода'!I42:I45),8)</f>
        <v>0</v>
      </c>
      <c r="K173" s="35">
        <f>ROUND(SUMIF(Определители!I42:I45,"=9",'Базовые цены с учетом расхода'!K42:K45),8)</f>
        <v>0</v>
      </c>
      <c r="L173" s="27">
        <f>ROUND(SUMIF(Определители!I42:I45,"=9",'Базовые цены с учетом расхода'!F42:F45),2)</f>
        <v>0</v>
      </c>
    </row>
    <row r="174" spans="1:12" ht="10.5">
      <c r="A174" s="33">
        <v>60</v>
      </c>
      <c r="B174" s="43" t="s">
        <v>152</v>
      </c>
      <c r="C174" s="38" t="s">
        <v>369</v>
      </c>
      <c r="D174" s="41">
        <v>0</v>
      </c>
      <c r="F174" s="27">
        <f>ROUND(SUMIF(Определители!I42:I45,"=9",'Базовые цены с учетом расхода'!N42:N45),2)</f>
        <v>0</v>
      </c>
      <c r="G174" s="27"/>
      <c r="H174" s="27"/>
      <c r="I174" s="27"/>
      <c r="J174" s="35"/>
      <c r="K174" s="35"/>
      <c r="L174" s="27"/>
    </row>
    <row r="175" spans="1:12" ht="10.5">
      <c r="A175" s="33">
        <v>61</v>
      </c>
      <c r="B175" s="43" t="s">
        <v>141</v>
      </c>
      <c r="C175" s="38" t="s">
        <v>369</v>
      </c>
      <c r="D175" s="41">
        <v>0</v>
      </c>
      <c r="F175" s="27">
        <f>ROUND(SUMIF(Определители!I42:I45,"=9",'Базовые цены с учетом расхода'!O42:O45),2)</f>
        <v>0</v>
      </c>
      <c r="G175" s="27"/>
      <c r="H175" s="27"/>
      <c r="I175" s="27"/>
      <c r="J175" s="35"/>
      <c r="K175" s="35"/>
      <c r="L175" s="27"/>
    </row>
    <row r="176" spans="1:12" ht="10.5">
      <c r="A176" s="33">
        <v>62</v>
      </c>
      <c r="B176" s="43" t="s">
        <v>155</v>
      </c>
      <c r="C176" s="38" t="s">
        <v>370</v>
      </c>
      <c r="D176" s="41">
        <v>0</v>
      </c>
      <c r="F176" s="27">
        <f>ROUND((F173+F174+F175),2)</f>
        <v>0</v>
      </c>
      <c r="G176" s="27"/>
      <c r="H176" s="27"/>
      <c r="I176" s="27"/>
      <c r="J176" s="35"/>
      <c r="K176" s="35"/>
      <c r="L176" s="27"/>
    </row>
    <row r="177" spans="1:12" ht="10.5">
      <c r="A177" s="33">
        <v>63</v>
      </c>
      <c r="B177" s="43" t="s">
        <v>156</v>
      </c>
      <c r="C177" s="38" t="s">
        <v>369</v>
      </c>
      <c r="D177" s="41">
        <v>0</v>
      </c>
      <c r="F177" s="27">
        <f>ROUND(SUMIF(Определители!I42:I45,"=:",'Базовые цены с учетом расхода'!B42:B45),2)</f>
        <v>0</v>
      </c>
      <c r="G177" s="27">
        <f>ROUND(SUMIF(Определители!I42:I45,"=:",'Базовые цены с учетом расхода'!C42:C45),2)</f>
        <v>0</v>
      </c>
      <c r="H177" s="27">
        <f>ROUND(SUMIF(Определители!I42:I45,"=:",'Базовые цены с учетом расхода'!D42:D45),2)</f>
        <v>0</v>
      </c>
      <c r="I177" s="27">
        <f>ROUND(SUMIF(Определители!I42:I45,"=:",'Базовые цены с учетом расхода'!E42:E45),2)</f>
        <v>0</v>
      </c>
      <c r="J177" s="35">
        <f>ROUND(SUMIF(Определители!I42:I45,"=:",'Базовые цены с учетом расхода'!I42:I45),8)</f>
        <v>0</v>
      </c>
      <c r="K177" s="35">
        <f>ROUND(SUMIF(Определители!I42:I45,"=:",'Базовые цены с учетом расхода'!K42:K45),8)</f>
        <v>0</v>
      </c>
      <c r="L177" s="27">
        <f>ROUND(SUMIF(Определители!I42:I45,"=:",'Базовые цены с учетом расхода'!F42:F45),2)</f>
        <v>0</v>
      </c>
    </row>
    <row r="178" spans="1:12" ht="10.5">
      <c r="A178" s="33">
        <v>64</v>
      </c>
      <c r="B178" s="43" t="s">
        <v>130</v>
      </c>
      <c r="C178" s="38" t="s">
        <v>369</v>
      </c>
      <c r="D178" s="41">
        <v>0</v>
      </c>
      <c r="F178" s="27">
        <f>ROUND(SUMIF(Определители!I42:I45,"=:",'Базовые цены с учетом расхода'!H42:H45),2)</f>
        <v>0</v>
      </c>
      <c r="G178" s="27"/>
      <c r="H178" s="27"/>
      <c r="I178" s="27"/>
      <c r="J178" s="35"/>
      <c r="K178" s="35"/>
      <c r="L178" s="27"/>
    </row>
    <row r="179" spans="1:12" ht="10.5">
      <c r="A179" s="33">
        <v>65</v>
      </c>
      <c r="B179" s="43" t="s">
        <v>152</v>
      </c>
      <c r="C179" s="38" t="s">
        <v>369</v>
      </c>
      <c r="D179" s="41">
        <v>0</v>
      </c>
      <c r="F179" s="27">
        <f>ROUND(SUMIF(Определители!I42:I45,"=:",'Базовые цены с учетом расхода'!N42:N45),2)</f>
        <v>0</v>
      </c>
      <c r="G179" s="27"/>
      <c r="H179" s="27"/>
      <c r="I179" s="27"/>
      <c r="J179" s="35"/>
      <c r="K179" s="35"/>
      <c r="L179" s="27"/>
    </row>
    <row r="180" spans="1:12" ht="10.5">
      <c r="A180" s="33">
        <v>66</v>
      </c>
      <c r="B180" s="43" t="s">
        <v>141</v>
      </c>
      <c r="C180" s="38" t="s">
        <v>369</v>
      </c>
      <c r="D180" s="41">
        <v>0</v>
      </c>
      <c r="F180" s="27">
        <f>ROUND(SUMIF(Определители!I42:I45,"=:",'Базовые цены с учетом расхода'!O42:O45),2)</f>
        <v>0</v>
      </c>
      <c r="G180" s="27"/>
      <c r="H180" s="27"/>
      <c r="I180" s="27"/>
      <c r="J180" s="35"/>
      <c r="K180" s="35"/>
      <c r="L180" s="27"/>
    </row>
    <row r="181" spans="1:12" ht="10.5">
      <c r="A181" s="33">
        <v>67</v>
      </c>
      <c r="B181" s="43" t="s">
        <v>157</v>
      </c>
      <c r="C181" s="38" t="s">
        <v>370</v>
      </c>
      <c r="D181" s="41">
        <v>0</v>
      </c>
      <c r="F181" s="27">
        <f>ROUND((F177+F179+F180),2)</f>
        <v>0</v>
      </c>
      <c r="G181" s="27"/>
      <c r="H181" s="27"/>
      <c r="I181" s="27"/>
      <c r="J181" s="35"/>
      <c r="K181" s="35"/>
      <c r="L181" s="27"/>
    </row>
    <row r="182" spans="1:12" ht="10.5">
      <c r="A182" s="33">
        <v>68</v>
      </c>
      <c r="B182" s="43" t="s">
        <v>158</v>
      </c>
      <c r="C182" s="38" t="s">
        <v>369</v>
      </c>
      <c r="D182" s="41">
        <v>0</v>
      </c>
      <c r="F182" s="27">
        <f>ROUND(SUMIF(Определители!I42:I45,"=8",'Базовые цены с учетом расхода'!B42:B45),2)</f>
        <v>0</v>
      </c>
      <c r="G182" s="27">
        <f>ROUND(SUMIF(Определители!I42:I45,"=8",'Базовые цены с учетом расхода'!C42:C45),2)</f>
        <v>0</v>
      </c>
      <c r="H182" s="27">
        <f>ROUND(SUMIF(Определители!I42:I45,"=8",'Базовые цены с учетом расхода'!D42:D45),2)</f>
        <v>0</v>
      </c>
      <c r="I182" s="27">
        <f>ROUND(SUMIF(Определители!I42:I45,"=8",'Базовые цены с учетом расхода'!E42:E45),2)</f>
        <v>0</v>
      </c>
      <c r="J182" s="35">
        <f>ROUND(SUMIF(Определители!I42:I45,"=8",'Базовые цены с учетом расхода'!I42:I45),8)</f>
        <v>0</v>
      </c>
      <c r="K182" s="35">
        <f>ROUND(SUMIF(Определители!I42:I45,"=8",'Базовые цены с учетом расхода'!K42:K45),8)</f>
        <v>0</v>
      </c>
      <c r="L182" s="27">
        <f>ROUND(SUMIF(Определители!I42:I45,"=8",'Базовые цены с учетом расхода'!F42:F45),2)</f>
        <v>0</v>
      </c>
    </row>
    <row r="183" spans="1:12" ht="10.5">
      <c r="A183" s="33">
        <v>69</v>
      </c>
      <c r="B183" s="43" t="s">
        <v>130</v>
      </c>
      <c r="C183" s="38" t="s">
        <v>369</v>
      </c>
      <c r="D183" s="41">
        <v>0</v>
      </c>
      <c r="F183" s="27">
        <f>ROUND(SUMIF(Определители!I42:I45,"=8",'Базовые цены с учетом расхода'!H42:H45),2)</f>
        <v>0</v>
      </c>
      <c r="G183" s="27"/>
      <c r="H183" s="27"/>
      <c r="I183" s="27"/>
      <c r="J183" s="35"/>
      <c r="K183" s="35"/>
      <c r="L183" s="27"/>
    </row>
    <row r="184" spans="1:12" ht="10.5">
      <c r="A184" s="33">
        <v>70</v>
      </c>
      <c r="B184" s="43" t="s">
        <v>254</v>
      </c>
      <c r="C184" s="38" t="s">
        <v>370</v>
      </c>
      <c r="D184" s="41">
        <v>0</v>
      </c>
      <c r="F184" s="27" t="e">
        <f>ROUND((F125+F135+F142+F147+F155+F160+F165+F172+F176+F181+F182),2)</f>
        <v>#NAME?</v>
      </c>
      <c r="G184" s="27">
        <f>ROUND((G125+G135+G142+G147+G155+G160+G165+G172+G176+G181+G182),2)</f>
        <v>0</v>
      </c>
      <c r="H184" s="27">
        <f>ROUND((H125+H135+H142+H147+H155+H160+H165+H172+H176+H181+H182),2)</f>
        <v>0</v>
      </c>
      <c r="I184" s="27">
        <f>ROUND((I125+I135+I142+I147+I155+I160+I165+I172+I176+I181+I182),2)</f>
        <v>0</v>
      </c>
      <c r="J184" s="35">
        <f>ROUND((J125+J135+J142+J147+J155+J160+J165+J172+J176+J181+J182),8)</f>
        <v>0</v>
      </c>
      <c r="K184" s="35">
        <f>ROUND((K125+K135+K142+K147+K155+K160+K165+K172+K176+K181+K182),8)</f>
        <v>0</v>
      </c>
      <c r="L184" s="27">
        <f>ROUND((L125+L135+L142+L147+L155+L160+L165+L172+L176+L181+L182),2)</f>
        <v>0</v>
      </c>
    </row>
    <row r="185" spans="1:12" ht="10.5">
      <c r="A185" s="33">
        <v>71</v>
      </c>
      <c r="B185" s="43" t="s">
        <v>160</v>
      </c>
      <c r="C185" s="38" t="s">
        <v>370</v>
      </c>
      <c r="D185" s="41">
        <v>0</v>
      </c>
      <c r="F185" s="27" t="e">
        <f>ROUND((F131+F139+F144+F151+F157+F162+F169+F178+F183),2)</f>
        <v>#REF!</v>
      </c>
      <c r="G185" s="27"/>
      <c r="H185" s="27"/>
      <c r="I185" s="27"/>
      <c r="J185" s="35"/>
      <c r="K185" s="35"/>
      <c r="L185" s="27"/>
    </row>
    <row r="186" spans="1:12" ht="10.5">
      <c r="A186" s="33">
        <v>72</v>
      </c>
      <c r="B186" s="43" t="s">
        <v>161</v>
      </c>
      <c r="C186" s="38" t="s">
        <v>370</v>
      </c>
      <c r="D186" s="41">
        <v>0</v>
      </c>
      <c r="F186" s="27" t="e">
        <f>ROUND((F132+F140+F145+F152+F158+F163+F170+F174+F179),2)</f>
        <v>#REF!</v>
      </c>
      <c r="G186" s="27"/>
      <c r="H186" s="27"/>
      <c r="I186" s="27"/>
      <c r="J186" s="35"/>
      <c r="K186" s="35"/>
      <c r="L186" s="27"/>
    </row>
    <row r="187" spans="1:12" ht="10.5">
      <c r="A187" s="33">
        <v>73</v>
      </c>
      <c r="B187" s="43" t="s">
        <v>162</v>
      </c>
      <c r="C187" s="38" t="s">
        <v>370</v>
      </c>
      <c r="D187" s="41">
        <v>0</v>
      </c>
      <c r="F187" s="27" t="e">
        <f>ROUND((F133+F141+F146+F153+F159+F164+F171+F175+F180),2)</f>
        <v>#REF!</v>
      </c>
      <c r="G187" s="27"/>
      <c r="H187" s="27"/>
      <c r="I187" s="27"/>
      <c r="J187" s="35"/>
      <c r="K187" s="35"/>
      <c r="L187" s="27"/>
    </row>
    <row r="188" spans="1:12" ht="10.5">
      <c r="A188" s="33">
        <v>74</v>
      </c>
      <c r="B188" s="43" t="s">
        <v>163</v>
      </c>
      <c r="C188" s="38" t="s">
        <v>371</v>
      </c>
      <c r="D188" s="41">
        <v>0</v>
      </c>
      <c r="F188" s="27" t="e">
        <f>ROUND(SUM('Базовые цены с учетом расхода'!X42:X45),2)</f>
        <v>#REF!</v>
      </c>
      <c r="G188" s="27"/>
      <c r="H188" s="27"/>
      <c r="I188" s="27"/>
      <c r="J188" s="35"/>
      <c r="K188" s="35"/>
      <c r="L188" s="27"/>
    </row>
    <row r="189" spans="1:12" ht="10.5">
      <c r="A189" s="33">
        <v>75</v>
      </c>
      <c r="B189" s="43" t="s">
        <v>164</v>
      </c>
      <c r="C189" s="38" t="s">
        <v>371</v>
      </c>
      <c r="D189" s="41">
        <v>0</v>
      </c>
      <c r="F189" s="27" t="e">
        <f>ROUND(SUM('Базовые цены с учетом расхода'!C42:C45),2)</f>
        <v>#REF!</v>
      </c>
      <c r="G189" s="27"/>
      <c r="H189" s="27"/>
      <c r="I189" s="27"/>
      <c r="J189" s="35"/>
      <c r="K189" s="35"/>
      <c r="L189" s="27"/>
    </row>
    <row r="190" spans="1:12" ht="10.5">
      <c r="A190" s="33">
        <v>76</v>
      </c>
      <c r="B190" s="43" t="s">
        <v>165</v>
      </c>
      <c r="C190" s="38" t="s">
        <v>371</v>
      </c>
      <c r="D190" s="41">
        <v>0</v>
      </c>
      <c r="F190" s="27" t="e">
        <f>ROUND(SUM('Базовые цены с учетом расхода'!E42:E45),2)</f>
        <v>#REF!</v>
      </c>
      <c r="G190" s="27"/>
      <c r="H190" s="27"/>
      <c r="I190" s="27"/>
      <c r="J190" s="35"/>
      <c r="K190" s="35"/>
      <c r="L190" s="27"/>
    </row>
    <row r="191" spans="1:12" ht="10.5">
      <c r="A191" s="33">
        <v>77</v>
      </c>
      <c r="B191" s="43" t="s">
        <v>166</v>
      </c>
      <c r="C191" s="38" t="s">
        <v>372</v>
      </c>
      <c r="D191" s="41">
        <v>0</v>
      </c>
      <c r="F191" s="27" t="e">
        <f>ROUND((F189+F190),2)</f>
        <v>#REF!</v>
      </c>
      <c r="G191" s="27"/>
      <c r="H191" s="27"/>
      <c r="I191" s="27"/>
      <c r="J191" s="35"/>
      <c r="K191" s="35"/>
      <c r="L191" s="27"/>
    </row>
    <row r="192" spans="1:12" ht="10.5">
      <c r="A192" s="33">
        <v>78</v>
      </c>
      <c r="B192" s="43" t="s">
        <v>167</v>
      </c>
      <c r="C192" s="38" t="s">
        <v>371</v>
      </c>
      <c r="D192" s="41">
        <v>0</v>
      </c>
      <c r="F192" s="27" t="e">
        <f>ROUND(SUM('Базовые цены с учетом расхода'!D42:D45),2)</f>
        <v>#REF!</v>
      </c>
      <c r="G192" s="27"/>
      <c r="H192" s="27"/>
      <c r="I192" s="27"/>
      <c r="J192" s="35"/>
      <c r="K192" s="35"/>
      <c r="L192" s="27"/>
    </row>
    <row r="193" spans="1:12" ht="10.5">
      <c r="A193" s="33">
        <v>79</v>
      </c>
      <c r="B193" s="43" t="s">
        <v>168</v>
      </c>
      <c r="C193" s="38" t="s">
        <v>373</v>
      </c>
      <c r="D193" s="41">
        <v>0</v>
      </c>
      <c r="F193" s="27" t="e">
        <f>ROUND((F115-F189-F192),2)</f>
        <v>#REF!</v>
      </c>
      <c r="G193" s="27"/>
      <c r="H193" s="27"/>
      <c r="I193" s="27"/>
      <c r="J193" s="35"/>
      <c r="K193" s="35"/>
      <c r="L193" s="27"/>
    </row>
    <row r="194" spans="1:12" ht="10.5">
      <c r="A194" s="33">
        <v>80</v>
      </c>
      <c r="B194" s="43" t="s">
        <v>169</v>
      </c>
      <c r="C194" s="38" t="s">
        <v>374</v>
      </c>
      <c r="D194" s="41">
        <v>7.4</v>
      </c>
      <c r="F194" s="27" t="e">
        <f>ROUND((F189)*D194,2)</f>
        <v>#REF!</v>
      </c>
      <c r="G194" s="27"/>
      <c r="H194" s="27"/>
      <c r="I194" s="27"/>
      <c r="J194" s="35"/>
      <c r="K194" s="35"/>
      <c r="L194" s="27"/>
    </row>
    <row r="195" spans="1:12" ht="10.5">
      <c r="A195" s="33">
        <v>81</v>
      </c>
      <c r="B195" s="43" t="s">
        <v>170</v>
      </c>
      <c r="C195" s="38" t="s">
        <v>374</v>
      </c>
      <c r="D195" s="41">
        <v>5.4</v>
      </c>
      <c r="F195" s="27" t="e">
        <f>ROUND((F190)*D195,2)</f>
        <v>#REF!</v>
      </c>
      <c r="G195" s="27"/>
      <c r="H195" s="27"/>
      <c r="I195" s="27"/>
      <c r="J195" s="35"/>
      <c r="K195" s="35"/>
      <c r="L195" s="27"/>
    </row>
    <row r="196" spans="1:12" ht="10.5">
      <c r="A196" s="33">
        <v>82</v>
      </c>
      <c r="B196" s="43" t="s">
        <v>171</v>
      </c>
      <c r="C196" s="38" t="s">
        <v>372</v>
      </c>
      <c r="D196" s="41">
        <v>0</v>
      </c>
      <c r="F196" s="27" t="e">
        <f>ROUND((F194+F195),2)</f>
        <v>#REF!</v>
      </c>
      <c r="G196" s="27"/>
      <c r="H196" s="27"/>
      <c r="I196" s="27"/>
      <c r="J196" s="35"/>
      <c r="K196" s="35"/>
      <c r="L196" s="27"/>
    </row>
    <row r="197" spans="1:12" ht="10.5">
      <c r="A197" s="33">
        <v>83</v>
      </c>
      <c r="B197" s="43" t="s">
        <v>172</v>
      </c>
      <c r="C197" s="38" t="s">
        <v>375</v>
      </c>
      <c r="D197" s="41">
        <v>0</v>
      </c>
      <c r="F197" s="27" t="e">
        <f>ROUND((F196/F191),2)</f>
        <v>#REF!</v>
      </c>
      <c r="G197" s="27"/>
      <c r="H197" s="27"/>
      <c r="I197" s="27"/>
      <c r="J197" s="35"/>
      <c r="K197" s="35"/>
      <c r="L197" s="27"/>
    </row>
    <row r="198" spans="1:12" ht="10.5">
      <c r="A198" s="33">
        <v>84</v>
      </c>
      <c r="B198" s="43" t="s">
        <v>173</v>
      </c>
      <c r="C198" s="38" t="s">
        <v>374</v>
      </c>
      <c r="D198" s="41">
        <v>4.49</v>
      </c>
      <c r="F198" s="27" t="e">
        <f>ROUND((F192)*D198,2)</f>
        <v>#REF!</v>
      </c>
      <c r="G198" s="27"/>
      <c r="H198" s="27"/>
      <c r="I198" s="27"/>
      <c r="J198" s="35"/>
      <c r="K198" s="35"/>
      <c r="L198" s="27"/>
    </row>
    <row r="199" spans="1:12" ht="10.5">
      <c r="A199" s="33">
        <v>85</v>
      </c>
      <c r="B199" s="43" t="s">
        <v>174</v>
      </c>
      <c r="C199" s="38" t="s">
        <v>374</v>
      </c>
      <c r="D199" s="41">
        <v>4.28</v>
      </c>
      <c r="F199" s="27" t="e">
        <f>ROUND((F193)*D199,2)</f>
        <v>#REF!</v>
      </c>
      <c r="G199" s="27"/>
      <c r="H199" s="27"/>
      <c r="I199" s="27"/>
      <c r="J199" s="35"/>
      <c r="K199" s="35"/>
      <c r="L199" s="27"/>
    </row>
    <row r="200" spans="1:12" ht="10.5">
      <c r="A200" s="33">
        <v>86</v>
      </c>
      <c r="B200" s="43" t="s">
        <v>175</v>
      </c>
      <c r="C200" s="38" t="s">
        <v>376</v>
      </c>
      <c r="D200" s="41">
        <v>0</v>
      </c>
      <c r="F200" s="27" t="e">
        <f>ROUND((F186*F197),2)</f>
        <v>#REF!</v>
      </c>
      <c r="G200" s="27"/>
      <c r="H200" s="27"/>
      <c r="I200" s="27"/>
      <c r="J200" s="35"/>
      <c r="K200" s="35"/>
      <c r="L200" s="27"/>
    </row>
    <row r="201" spans="1:12" ht="10.5">
      <c r="A201" s="33">
        <v>87</v>
      </c>
      <c r="B201" s="43" t="s">
        <v>176</v>
      </c>
      <c r="C201" s="38" t="s">
        <v>376</v>
      </c>
      <c r="D201" s="41">
        <v>0</v>
      </c>
      <c r="F201" s="27" t="e">
        <f>ROUND((F187*F197),2)</f>
        <v>#REF!</v>
      </c>
      <c r="G201" s="27"/>
      <c r="H201" s="27"/>
      <c r="I201" s="27"/>
      <c r="J201" s="35"/>
      <c r="K201" s="35"/>
      <c r="L201" s="27"/>
    </row>
    <row r="202" spans="1:12" ht="10.5">
      <c r="A202" s="33">
        <v>88</v>
      </c>
      <c r="B202" s="43" t="s">
        <v>177</v>
      </c>
      <c r="C202" s="38" t="s">
        <v>374</v>
      </c>
      <c r="D202" s="41">
        <v>0.85</v>
      </c>
      <c r="F202" s="27" t="e">
        <f>ROUND((F200)*D202,2)</f>
        <v>#REF!</v>
      </c>
      <c r="G202" s="27"/>
      <c r="H202" s="27"/>
      <c r="I202" s="27"/>
      <c r="J202" s="35"/>
      <c r="K202" s="35"/>
      <c r="L202" s="27"/>
    </row>
    <row r="203" spans="1:12" ht="10.5">
      <c r="A203" s="33">
        <v>89</v>
      </c>
      <c r="B203" s="43" t="s">
        <v>178</v>
      </c>
      <c r="C203" s="38" t="s">
        <v>374</v>
      </c>
      <c r="D203" s="41">
        <v>0.8</v>
      </c>
      <c r="F203" s="27" t="e">
        <f>ROUND((F201)*D203,2)</f>
        <v>#REF!</v>
      </c>
      <c r="G203" s="27"/>
      <c r="H203" s="27"/>
      <c r="I203" s="27"/>
      <c r="J203" s="35"/>
      <c r="K203" s="35"/>
      <c r="L203" s="27"/>
    </row>
    <row r="204" spans="1:12" ht="10.5">
      <c r="A204" s="33">
        <v>90</v>
      </c>
      <c r="B204" s="43" t="s">
        <v>179</v>
      </c>
      <c r="C204" s="38" t="s">
        <v>372</v>
      </c>
      <c r="D204" s="41">
        <v>0</v>
      </c>
      <c r="F204" s="27" t="e">
        <f>ROUND((F194+F198+F199+F202+F203),2)</f>
        <v>#REF!</v>
      </c>
      <c r="G204" s="27"/>
      <c r="H204" s="27"/>
      <c r="I204" s="27"/>
      <c r="J204" s="35"/>
      <c r="K204" s="35"/>
      <c r="L204" s="27"/>
    </row>
    <row r="205" spans="1:12" ht="10.5">
      <c r="A205" s="33">
        <v>91</v>
      </c>
      <c r="B205" s="43" t="s">
        <v>180</v>
      </c>
      <c r="C205" s="38" t="s">
        <v>377</v>
      </c>
      <c r="D205" s="41">
        <v>2.14</v>
      </c>
      <c r="F205" s="27" t="e">
        <f>ROUND((F204)*D205/100,2)</f>
        <v>#REF!</v>
      </c>
      <c r="G205" s="27"/>
      <c r="H205" s="27"/>
      <c r="I205" s="27"/>
      <c r="J205" s="35"/>
      <c r="K205" s="35"/>
      <c r="L205" s="27"/>
    </row>
    <row r="206" spans="1:12" ht="10.5">
      <c r="A206" s="33">
        <v>92</v>
      </c>
      <c r="B206" s="43" t="s">
        <v>181</v>
      </c>
      <c r="C206" s="38" t="s">
        <v>372</v>
      </c>
      <c r="D206" s="41">
        <v>0</v>
      </c>
      <c r="F206" s="27" t="e">
        <f>ROUND((F205+F204),2)</f>
        <v>#REF!</v>
      </c>
      <c r="G206" s="27"/>
      <c r="H206" s="27"/>
      <c r="I206" s="27"/>
      <c r="J206" s="35"/>
      <c r="K206" s="35"/>
      <c r="L206" s="27"/>
    </row>
    <row r="207" spans="1:12" ht="10.5">
      <c r="A207" s="33">
        <v>93</v>
      </c>
      <c r="B207" s="43" t="s">
        <v>182</v>
      </c>
      <c r="C207" s="38" t="s">
        <v>377</v>
      </c>
      <c r="D207" s="41">
        <v>2</v>
      </c>
      <c r="F207" s="27" t="e">
        <f>ROUND((F206)*D207/100,2)</f>
        <v>#REF!</v>
      </c>
      <c r="G207" s="27"/>
      <c r="H207" s="27"/>
      <c r="I207" s="27"/>
      <c r="J207" s="35"/>
      <c r="K207" s="35"/>
      <c r="L207" s="27"/>
    </row>
    <row r="208" spans="1:12" ht="10.5">
      <c r="A208" s="33">
        <v>94</v>
      </c>
      <c r="B208" s="43" t="s">
        <v>183</v>
      </c>
      <c r="C208" s="38" t="s">
        <v>372</v>
      </c>
      <c r="D208" s="41">
        <v>0</v>
      </c>
      <c r="F208" s="27" t="e">
        <f>ROUND((F206+F207),2)</f>
        <v>#REF!</v>
      </c>
      <c r="G208" s="27"/>
      <c r="H208" s="27"/>
      <c r="I208" s="27"/>
      <c r="J208" s="35"/>
      <c r="K208" s="35"/>
      <c r="L208" s="27"/>
    </row>
    <row r="209" spans="1:12" ht="10.5">
      <c r="A209" s="33">
        <v>95</v>
      </c>
      <c r="B209" s="43" t="s">
        <v>184</v>
      </c>
      <c r="C209" s="38" t="s">
        <v>377</v>
      </c>
      <c r="D209" s="41">
        <v>18</v>
      </c>
      <c r="F209" s="27" t="e">
        <f>ROUND((F208)*D209/100,2)</f>
        <v>#REF!</v>
      </c>
      <c r="G209" s="27"/>
      <c r="H209" s="27"/>
      <c r="I209" s="27"/>
      <c r="J209" s="35"/>
      <c r="K209" s="35"/>
      <c r="L209" s="27"/>
    </row>
    <row r="210" spans="1:12" ht="10.5">
      <c r="A210" s="33">
        <v>96</v>
      </c>
      <c r="B210" s="43" t="s">
        <v>185</v>
      </c>
      <c r="C210" s="38" t="s">
        <v>372</v>
      </c>
      <c r="D210" s="41">
        <v>0</v>
      </c>
      <c r="F210" s="27" t="e">
        <f>ROUND((F209+F208),2)</f>
        <v>#REF!</v>
      </c>
      <c r="G210" s="27"/>
      <c r="H210" s="27"/>
      <c r="I210" s="27"/>
      <c r="J210" s="35"/>
      <c r="K210" s="35"/>
      <c r="L210" s="27"/>
    </row>
    <row r="211" spans="1:12" ht="10.5">
      <c r="A211" s="33">
        <v>97</v>
      </c>
      <c r="B211" s="43" t="s">
        <v>165</v>
      </c>
      <c r="C211" s="38" t="s">
        <v>371</v>
      </c>
      <c r="D211" s="41">
        <v>0</v>
      </c>
      <c r="F211" s="27" t="e">
        <f>ROUND(SUM('Базовые цены с учетом расхода'!E42:E45),2)</f>
        <v>#REF!</v>
      </c>
      <c r="G211" s="27"/>
      <c r="H211" s="27"/>
      <c r="I211" s="27"/>
      <c r="J211" s="35"/>
      <c r="K211" s="35"/>
      <c r="L211" s="27"/>
    </row>
    <row r="212" spans="1:12" ht="10.5">
      <c r="A212" s="33">
        <v>98</v>
      </c>
      <c r="B212" s="43" t="s">
        <v>166</v>
      </c>
      <c r="C212" s="38" t="s">
        <v>372</v>
      </c>
      <c r="D212" s="41">
        <v>0</v>
      </c>
      <c r="F212" s="27" t="e">
        <f>ROUND((F189+F211),2)</f>
        <v>#REF!</v>
      </c>
      <c r="G212" s="27"/>
      <c r="H212" s="27"/>
      <c r="I212" s="27"/>
      <c r="J212" s="35"/>
      <c r="K212" s="35"/>
      <c r="L212" s="27"/>
    </row>
    <row r="213" spans="1:12" ht="10.5">
      <c r="A213" s="33">
        <v>99</v>
      </c>
      <c r="B213" s="43" t="s">
        <v>186</v>
      </c>
      <c r="C213" s="38" t="s">
        <v>371</v>
      </c>
      <c r="D213" s="41">
        <v>0</v>
      </c>
      <c r="F213" s="27"/>
      <c r="G213" s="27"/>
      <c r="H213" s="27"/>
      <c r="I213" s="27"/>
      <c r="J213" s="35" t="e">
        <f>ROUND(SUM('Базовые цены с учетом расхода'!I42:I45),8)</f>
        <v>#VALUE!</v>
      </c>
      <c r="K213" s="35"/>
      <c r="L213" s="27"/>
    </row>
    <row r="214" spans="1:12" ht="10.5">
      <c r="A214" s="33">
        <v>100</v>
      </c>
      <c r="B214" s="43" t="s">
        <v>187</v>
      </c>
      <c r="C214" s="38" t="s">
        <v>371</v>
      </c>
      <c r="D214" s="41">
        <v>0</v>
      </c>
      <c r="F214" s="27"/>
      <c r="G214" s="27"/>
      <c r="H214" s="27"/>
      <c r="I214" s="27"/>
      <c r="J214" s="35" t="e">
        <f>ROUND(SUM('Базовые цены с учетом расхода'!K42:K45),8)</f>
        <v>#VALUE!</v>
      </c>
      <c r="K214" s="35"/>
      <c r="L214" s="27"/>
    </row>
    <row r="215" spans="1:12" ht="10.5">
      <c r="A215" s="33">
        <v>101</v>
      </c>
      <c r="B215" s="43" t="s">
        <v>188</v>
      </c>
      <c r="C215" s="38" t="s">
        <v>372</v>
      </c>
      <c r="D215" s="41">
        <v>0</v>
      </c>
      <c r="F215" s="27"/>
      <c r="G215" s="27"/>
      <c r="H215" s="27"/>
      <c r="I215" s="27"/>
      <c r="J215" s="35" t="e">
        <f>ROUND((J213+J214),8)</f>
        <v>#VALUE!</v>
      </c>
      <c r="K215" s="35"/>
      <c r="L215" s="27"/>
    </row>
    <row r="216" ht="10.5">
      <c r="A216" s="33"/>
    </row>
    <row r="217" spans="1:14" ht="10.5">
      <c r="A217" s="33"/>
      <c r="B217" s="63" t="s">
        <v>205</v>
      </c>
      <c r="C217" s="63"/>
      <c r="D217" s="63"/>
      <c r="E217" s="63"/>
      <c r="F217" s="63"/>
      <c r="G217" s="63"/>
      <c r="H217" s="63"/>
      <c r="I217" s="63"/>
      <c r="J217" s="63"/>
      <c r="N217" s="41"/>
    </row>
    <row r="218" spans="1:10" ht="10.5">
      <c r="A218" s="33"/>
      <c r="B218" s="63"/>
      <c r="C218" s="63"/>
      <c r="D218" s="63"/>
      <c r="E218" s="63"/>
      <c r="F218" s="63"/>
      <c r="G218" s="63"/>
      <c r="H218" s="63"/>
      <c r="I218" s="63"/>
      <c r="J218" s="63"/>
    </row>
    <row r="219" spans="1:14" s="30" customFormat="1" ht="10.5">
      <c r="A219" s="31"/>
      <c r="B219" s="32" t="s">
        <v>356</v>
      </c>
      <c r="C219" s="32" t="s">
        <v>357</v>
      </c>
      <c r="D219" s="42" t="s">
        <v>358</v>
      </c>
      <c r="E219" s="32" t="s">
        <v>359</v>
      </c>
      <c r="F219" s="32" t="s">
        <v>360</v>
      </c>
      <c r="G219" s="32" t="s">
        <v>361</v>
      </c>
      <c r="H219" s="32" t="s">
        <v>362</v>
      </c>
      <c r="I219" s="32" t="s">
        <v>363</v>
      </c>
      <c r="J219" s="32" t="s">
        <v>364</v>
      </c>
      <c r="K219" s="32" t="s">
        <v>365</v>
      </c>
      <c r="L219" s="32" t="s">
        <v>366</v>
      </c>
      <c r="M219" s="32" t="s">
        <v>367</v>
      </c>
      <c r="N219" s="32"/>
    </row>
    <row r="220" spans="1:14" ht="10.5">
      <c r="A220" s="33">
        <v>1</v>
      </c>
      <c r="B220" s="43" t="s">
        <v>251</v>
      </c>
      <c r="C220" s="38" t="s">
        <v>368</v>
      </c>
      <c r="D220" s="41">
        <v>0</v>
      </c>
      <c r="E220" s="41"/>
      <c r="F220" s="27" t="e">
        <f>ROUND(SUM('Базовые цены с учетом расхода'!B49:B61),2)</f>
        <v>#REF!</v>
      </c>
      <c r="G220" s="27" t="e">
        <f>ROUND(SUM('Базовые цены с учетом расхода'!C49:C61),2)</f>
        <v>#REF!</v>
      </c>
      <c r="H220" s="27" t="e">
        <f>ROUND(SUM('Базовые цены с учетом расхода'!D49:D61),2)</f>
        <v>#REF!</v>
      </c>
      <c r="I220" s="27" t="e">
        <f>ROUND(SUM('Базовые цены с учетом расхода'!E49:E61),2)</f>
        <v>#REF!</v>
      </c>
      <c r="J220" s="35" t="e">
        <f>ROUND(SUM('Базовые цены с учетом расхода'!I49:I61),8)</f>
        <v>#VALUE!</v>
      </c>
      <c r="K220" s="35" t="e">
        <f>ROUND(SUM('Базовые цены с учетом расхода'!K49:K61),8)</f>
        <v>#VALUE!</v>
      </c>
      <c r="L220" s="27" t="e">
        <f>ROUND(SUM('Базовые цены с учетом расхода'!F49:F61),2)</f>
        <v>#REF!</v>
      </c>
      <c r="N220" s="41"/>
    </row>
    <row r="221" spans="1:12" ht="10.5">
      <c r="A221" s="33">
        <v>2</v>
      </c>
      <c r="B221" s="43" t="s">
        <v>115</v>
      </c>
      <c r="C221" s="38" t="s">
        <v>369</v>
      </c>
      <c r="D221" s="41">
        <v>0</v>
      </c>
      <c r="F221" s="27">
        <f>ROUND(SUMIF(Определители!I49:I61,"= ",'Базовые цены с учетом расхода'!B49:B61),2)</f>
        <v>0</v>
      </c>
      <c r="G221" s="27">
        <f>ROUND(SUMIF(Определители!I49:I61,"= ",'Базовые цены с учетом расхода'!C49:C61),2)</f>
        <v>0</v>
      </c>
      <c r="H221" s="27">
        <f>ROUND(SUMIF(Определители!I49:I61,"= ",'Базовые цены с учетом расхода'!D49:D61),2)</f>
        <v>0</v>
      </c>
      <c r="I221" s="27">
        <f>ROUND(SUMIF(Определители!I49:I61,"= ",'Базовые цены с учетом расхода'!E49:E61),2)</f>
        <v>0</v>
      </c>
      <c r="J221" s="35">
        <f>ROUND(SUMIF(Определители!I49:I61,"= ",'Базовые цены с учетом расхода'!I49:I61),8)</f>
        <v>0</v>
      </c>
      <c r="K221" s="35">
        <f>ROUND(SUMIF(Определители!I49:I61,"= ",'Базовые цены с учетом расхода'!K49:K61),8)</f>
        <v>0</v>
      </c>
      <c r="L221" s="27">
        <f>ROUND(SUMIF(Определители!I49:I61,"= ",'Базовые цены с учетом расхода'!F49:F61),2)</f>
        <v>0</v>
      </c>
    </row>
    <row r="222" spans="1:12" ht="10.5">
      <c r="A222" s="33">
        <v>3</v>
      </c>
      <c r="B222" s="43" t="s">
        <v>116</v>
      </c>
      <c r="C222" s="38" t="s">
        <v>369</v>
      </c>
      <c r="D222" s="41">
        <v>0</v>
      </c>
      <c r="F222" s="27" t="e">
        <f>ROUND(СУММПРОИЗВЕСЛИ(0.01,Определители!I49:I61," ",'Базовые цены с учетом расхода'!B49:B61,Начисления!X49:X61,0),2)</f>
        <v>#NAME?</v>
      </c>
      <c r="G222" s="27"/>
      <c r="H222" s="27"/>
      <c r="I222" s="27"/>
      <c r="J222" s="35"/>
      <c r="K222" s="35"/>
      <c r="L222" s="27"/>
    </row>
    <row r="223" spans="1:12" ht="10.5">
      <c r="A223" s="33">
        <v>4</v>
      </c>
      <c r="B223" s="43" t="s">
        <v>117</v>
      </c>
      <c r="C223" s="38" t="s">
        <v>369</v>
      </c>
      <c r="D223" s="41">
        <v>0</v>
      </c>
      <c r="F223" s="27" t="e">
        <f>ROUND(СУММПРОИЗВЕСЛИ(0.01,Определители!I49:I61," ",'Базовые цены с учетом расхода'!B49:B61,Начисления!Y49:Y61,0),2)</f>
        <v>#NAME?</v>
      </c>
      <c r="G223" s="27"/>
      <c r="H223" s="27"/>
      <c r="I223" s="27"/>
      <c r="J223" s="35"/>
      <c r="K223" s="35"/>
      <c r="L223" s="27"/>
    </row>
    <row r="224" spans="1:12" ht="10.5">
      <c r="A224" s="33">
        <v>5</v>
      </c>
      <c r="B224" s="43" t="s">
        <v>118</v>
      </c>
      <c r="C224" s="38" t="s">
        <v>369</v>
      </c>
      <c r="D224" s="41">
        <v>0</v>
      </c>
      <c r="F224" s="27" t="e">
        <f>ROUND(ТРАНСПРАСХОД(Определители!B49:B61,Определители!H49:H61,Определители!I49:I61,'Базовые цены с учетом расхода'!B49:B61,Начисления!Z49:Z61,Начисления!AA49:AA61),2)</f>
        <v>#NAME?</v>
      </c>
      <c r="G224" s="27"/>
      <c r="H224" s="27"/>
      <c r="I224" s="27"/>
      <c r="J224" s="35"/>
      <c r="K224" s="35"/>
      <c r="L224" s="27"/>
    </row>
    <row r="225" spans="1:12" ht="10.5">
      <c r="A225" s="33">
        <v>6</v>
      </c>
      <c r="B225" s="43" t="s">
        <v>119</v>
      </c>
      <c r="C225" s="38" t="s">
        <v>369</v>
      </c>
      <c r="D225" s="41">
        <v>0</v>
      </c>
      <c r="F225" s="27" t="e">
        <f>ROUND(СУММПРОИЗВЕСЛИ(0.01,Определители!I49:I61," ",'Базовые цены с учетом расхода'!B49:B61,Начисления!AC49:AC61,0),2)</f>
        <v>#NAME?</v>
      </c>
      <c r="G225" s="27"/>
      <c r="H225" s="27"/>
      <c r="I225" s="27"/>
      <c r="J225" s="35"/>
      <c r="K225" s="35"/>
      <c r="L225" s="27"/>
    </row>
    <row r="226" spans="1:12" ht="10.5">
      <c r="A226" s="33">
        <v>7</v>
      </c>
      <c r="B226" s="43" t="s">
        <v>120</v>
      </c>
      <c r="C226" s="38" t="s">
        <v>369</v>
      </c>
      <c r="D226" s="41">
        <v>0</v>
      </c>
      <c r="F226" s="27" t="e">
        <f>ROUND(СУММПРОИЗВЕСЛИ(0.01,Определители!I49:I61," ",'Базовые цены с учетом расхода'!B49:B61,Начисления!AF49:AF61,0),2)</f>
        <v>#NAME?</v>
      </c>
      <c r="G226" s="27"/>
      <c r="H226" s="27"/>
      <c r="I226" s="27"/>
      <c r="J226" s="35"/>
      <c r="K226" s="35"/>
      <c r="L226" s="27"/>
    </row>
    <row r="227" spans="1:12" ht="10.5">
      <c r="A227" s="33">
        <v>8</v>
      </c>
      <c r="B227" s="43" t="s">
        <v>121</v>
      </c>
      <c r="C227" s="38" t="s">
        <v>369</v>
      </c>
      <c r="D227" s="41">
        <v>0</v>
      </c>
      <c r="F227" s="27" t="e">
        <f>ROUND(ЗАГОТСКЛАДРАСХОД(Определители!B49:B61,Определители!H49:H61,Определители!I49:I61,'Базовые цены с учетом расхода'!B49:B61,Начисления!X49:X61,Начисления!Y49:Y61,Начисления!Z49:Z61,Начисления!AA49:AA61,Начисления!AB49:AB61,Начисления!AC49:AC61,Начисления!AF49:AF61),2)</f>
        <v>#NAME?</v>
      </c>
      <c r="G227" s="27"/>
      <c r="H227" s="27"/>
      <c r="I227" s="27"/>
      <c r="J227" s="35"/>
      <c r="K227" s="35"/>
      <c r="L227" s="27"/>
    </row>
    <row r="228" spans="1:12" ht="10.5">
      <c r="A228" s="33">
        <v>9</v>
      </c>
      <c r="B228" s="43" t="s">
        <v>122</v>
      </c>
      <c r="C228" s="38" t="s">
        <v>369</v>
      </c>
      <c r="D228" s="41">
        <v>0</v>
      </c>
      <c r="F228" s="27" t="e">
        <f>ROUND(СУММПРОИЗВЕСЛИ(1,Определители!I49:I61," ",'Базовые цены с учетом расхода'!M49:M61,Начисления!I49:I61,0),2)</f>
        <v>#NAME?</v>
      </c>
      <c r="G228" s="27"/>
      <c r="H228" s="27"/>
      <c r="I228" s="27"/>
      <c r="J228" s="35"/>
      <c r="K228" s="35"/>
      <c r="L228" s="27"/>
    </row>
    <row r="229" spans="1:12" ht="10.5">
      <c r="A229" s="33">
        <v>10</v>
      </c>
      <c r="B229" s="43" t="s">
        <v>123</v>
      </c>
      <c r="C229" s="38" t="s">
        <v>370</v>
      </c>
      <c r="D229" s="41">
        <v>0</v>
      </c>
      <c r="F229" s="27" t="e">
        <f>ROUND((F228+F239+F259),2)</f>
        <v>#NAME?</v>
      </c>
      <c r="G229" s="27"/>
      <c r="H229" s="27"/>
      <c r="I229" s="27"/>
      <c r="J229" s="35"/>
      <c r="K229" s="35"/>
      <c r="L229" s="27"/>
    </row>
    <row r="230" spans="1:12" ht="10.5">
      <c r="A230" s="33">
        <v>11</v>
      </c>
      <c r="B230" s="43" t="s">
        <v>124</v>
      </c>
      <c r="C230" s="38" t="s">
        <v>370</v>
      </c>
      <c r="D230" s="41">
        <v>0</v>
      </c>
      <c r="F230" s="27" t="e">
        <f>ROUND((F221+F222+F223+F224+F225+F226+F227+F229),2)</f>
        <v>#NAME?</v>
      </c>
      <c r="G230" s="27"/>
      <c r="H230" s="27"/>
      <c r="I230" s="27"/>
      <c r="J230" s="35"/>
      <c r="K230" s="35"/>
      <c r="L230" s="27"/>
    </row>
    <row r="231" spans="1:12" ht="10.5">
      <c r="A231" s="33">
        <v>12</v>
      </c>
      <c r="B231" s="43" t="s">
        <v>125</v>
      </c>
      <c r="C231" s="38" t="s">
        <v>369</v>
      </c>
      <c r="D231" s="41">
        <v>0</v>
      </c>
      <c r="F231" s="27" t="e">
        <f>ROUND(SUMIF(Определители!I49:I61,"=1",'Базовые цены с учетом расхода'!B49:B61),2)</f>
        <v>#REF!</v>
      </c>
      <c r="G231" s="27" t="e">
        <f>ROUND(SUMIF(Определители!I49:I61,"=1",'Базовые цены с учетом расхода'!C49:C61),2)</f>
        <v>#REF!</v>
      </c>
      <c r="H231" s="27" t="e">
        <f>ROUND(SUMIF(Определители!I49:I61,"=1",'Базовые цены с учетом расхода'!D49:D61),2)</f>
        <v>#REF!</v>
      </c>
      <c r="I231" s="27" t="e">
        <f>ROUND(SUMIF(Определители!I49:I61,"=1",'Базовые цены с учетом расхода'!E49:E61),2)</f>
        <v>#REF!</v>
      </c>
      <c r="J231" s="35" t="e">
        <f>ROUND(SUMIF(Определители!I49:I61,"=1",'Базовые цены с учетом расхода'!I49:I61),8)</f>
        <v>#VALUE!</v>
      </c>
      <c r="K231" s="35" t="e">
        <f>ROUND(SUMIF(Определители!I49:I61,"=1",'Базовые цены с учетом расхода'!K49:K61),8)</f>
        <v>#VALUE!</v>
      </c>
      <c r="L231" s="27" t="e">
        <f>ROUND(SUMIF(Определители!I49:I61,"=1",'Базовые цены с учетом расхода'!F49:F61),2)</f>
        <v>#REF!</v>
      </c>
    </row>
    <row r="232" spans="1:12" ht="10.5">
      <c r="A232" s="33">
        <v>13</v>
      </c>
      <c r="B232" s="43" t="s">
        <v>126</v>
      </c>
      <c r="C232" s="38" t="s">
        <v>369</v>
      </c>
      <c r="D232" s="41">
        <v>0</v>
      </c>
      <c r="F232" s="27"/>
      <c r="G232" s="27"/>
      <c r="H232" s="27"/>
      <c r="I232" s="27"/>
      <c r="J232" s="35"/>
      <c r="K232" s="35"/>
      <c r="L232" s="27"/>
    </row>
    <row r="233" spans="1:12" ht="10.5">
      <c r="A233" s="33">
        <v>14</v>
      </c>
      <c r="B233" s="43" t="s">
        <v>127</v>
      </c>
      <c r="C233" s="38" t="s">
        <v>369</v>
      </c>
      <c r="D233" s="41">
        <v>0</v>
      </c>
      <c r="F233" s="27"/>
      <c r="G233" s="27" t="e">
        <f>ROUND(SUMIF(Определители!I49:I61,"=1",'Базовые цены с учетом расхода'!U49:U61),2)</f>
        <v>#REF!</v>
      </c>
      <c r="H233" s="27"/>
      <c r="I233" s="27"/>
      <c r="J233" s="35"/>
      <c r="K233" s="35"/>
      <c r="L233" s="27"/>
    </row>
    <row r="234" spans="1:12" ht="10.5">
      <c r="A234" s="33">
        <v>15</v>
      </c>
      <c r="B234" s="43" t="s">
        <v>128</v>
      </c>
      <c r="C234" s="38" t="s">
        <v>369</v>
      </c>
      <c r="D234" s="41">
        <v>0</v>
      </c>
      <c r="F234" s="27" t="e">
        <f>ROUND(SUMIF(Определители!I49:I61,"=1",'Базовые цены с учетом расхода'!V49:V61),2)</f>
        <v>#REF!</v>
      </c>
      <c r="G234" s="27"/>
      <c r="H234" s="27"/>
      <c r="I234" s="27"/>
      <c r="J234" s="35"/>
      <c r="K234" s="35"/>
      <c r="L234" s="27"/>
    </row>
    <row r="235" spans="1:12" ht="10.5">
      <c r="A235" s="33">
        <v>16</v>
      </c>
      <c r="B235" s="43" t="s">
        <v>129</v>
      </c>
      <c r="C235" s="38" t="s">
        <v>369</v>
      </c>
      <c r="D235" s="41">
        <v>0</v>
      </c>
      <c r="F235" s="27" t="e">
        <f>ROUND(СУММЕСЛИ2(Определители!I49:I61,"1",Определители!G49:G61,"1",'Базовые цены с учетом расхода'!B49:B61),2)</f>
        <v>#NAME?</v>
      </c>
      <c r="G235" s="27"/>
      <c r="H235" s="27"/>
      <c r="I235" s="27"/>
      <c r="J235" s="35"/>
      <c r="K235" s="35"/>
      <c r="L235" s="27"/>
    </row>
    <row r="236" spans="1:12" ht="10.5">
      <c r="A236" s="33">
        <v>17</v>
      </c>
      <c r="B236" s="43" t="s">
        <v>130</v>
      </c>
      <c r="C236" s="38" t="s">
        <v>369</v>
      </c>
      <c r="D236" s="41">
        <v>0</v>
      </c>
      <c r="F236" s="27" t="e">
        <f>ROUND(SUMIF(Определители!I49:I61,"=1",'Базовые цены с учетом расхода'!H49:H61),2)</f>
        <v>#REF!</v>
      </c>
      <c r="G236" s="27"/>
      <c r="H236" s="27"/>
      <c r="I236" s="27"/>
      <c r="J236" s="35"/>
      <c r="K236" s="35"/>
      <c r="L236" s="27"/>
    </row>
    <row r="237" spans="1:12" ht="10.5">
      <c r="A237" s="33">
        <v>18</v>
      </c>
      <c r="B237" s="43" t="s">
        <v>140</v>
      </c>
      <c r="C237" s="38" t="s">
        <v>369</v>
      </c>
      <c r="D237" s="41">
        <v>0</v>
      </c>
      <c r="F237" s="27" t="e">
        <f>ROUND(SUMIF(Определители!I49:I61,"=1",'Базовые цены с учетом расхода'!N49:N61),2)</f>
        <v>#REF!</v>
      </c>
      <c r="G237" s="27"/>
      <c r="H237" s="27"/>
      <c r="I237" s="27"/>
      <c r="J237" s="35"/>
      <c r="K237" s="35"/>
      <c r="L237" s="27"/>
    </row>
    <row r="238" spans="1:12" ht="10.5">
      <c r="A238" s="33">
        <v>19</v>
      </c>
      <c r="B238" s="43" t="s">
        <v>141</v>
      </c>
      <c r="C238" s="38" t="s">
        <v>369</v>
      </c>
      <c r="D238" s="41">
        <v>0</v>
      </c>
      <c r="F238" s="27" t="e">
        <f>ROUND(SUMIF(Определители!I49:I61,"=1",'Базовые цены с учетом расхода'!O49:O61),2)</f>
        <v>#REF!</v>
      </c>
      <c r="G238" s="27"/>
      <c r="H238" s="27"/>
      <c r="I238" s="27"/>
      <c r="J238" s="35"/>
      <c r="K238" s="35"/>
      <c r="L238" s="27"/>
    </row>
    <row r="239" spans="1:12" ht="10.5">
      <c r="A239" s="33">
        <v>20</v>
      </c>
      <c r="B239" s="43" t="s">
        <v>123</v>
      </c>
      <c r="C239" s="38" t="s">
        <v>369</v>
      </c>
      <c r="D239" s="41">
        <v>0</v>
      </c>
      <c r="F239" s="27" t="e">
        <f>ROUND(СУММПРОИЗВЕСЛИ(1,Определители!I49:I61," ",'Базовые цены с учетом расхода'!M49:M61,Начисления!I49:I61,0),2)</f>
        <v>#NAME?</v>
      </c>
      <c r="G239" s="27"/>
      <c r="H239" s="27"/>
      <c r="I239" s="27"/>
      <c r="J239" s="35"/>
      <c r="K239" s="35"/>
      <c r="L239" s="27"/>
    </row>
    <row r="240" spans="1:12" ht="10.5">
      <c r="A240" s="33">
        <v>21</v>
      </c>
      <c r="B240" s="43" t="s">
        <v>133</v>
      </c>
      <c r="C240" s="38" t="s">
        <v>370</v>
      </c>
      <c r="D240" s="41">
        <v>0</v>
      </c>
      <c r="F240" s="27" t="e">
        <f>ROUND((F231+F237+F238),2)</f>
        <v>#REF!</v>
      </c>
      <c r="G240" s="27"/>
      <c r="H240" s="27"/>
      <c r="I240" s="27"/>
      <c r="J240" s="35"/>
      <c r="K240" s="35"/>
      <c r="L240" s="27"/>
    </row>
    <row r="241" spans="1:12" ht="10.5">
      <c r="A241" s="33">
        <v>22</v>
      </c>
      <c r="B241" s="43" t="s">
        <v>134</v>
      </c>
      <c r="C241" s="38" t="s">
        <v>369</v>
      </c>
      <c r="D241" s="41">
        <v>0</v>
      </c>
      <c r="F241" s="27" t="e">
        <f>ROUND(SUMIF(Определители!I49:I61,"=2",'Базовые цены с учетом расхода'!B49:B61),2)</f>
        <v>#REF!</v>
      </c>
      <c r="G241" s="27" t="e">
        <f>ROUND(SUMIF(Определители!I49:I61,"=2",'Базовые цены с учетом расхода'!C49:C61),2)</f>
        <v>#REF!</v>
      </c>
      <c r="H241" s="27" t="e">
        <f>ROUND(SUMIF(Определители!I49:I61,"=2",'Базовые цены с учетом расхода'!D49:D61),2)</f>
        <v>#REF!</v>
      </c>
      <c r="I241" s="27" t="e">
        <f>ROUND(SUMIF(Определители!I49:I61,"=2",'Базовые цены с учетом расхода'!E49:E61),2)</f>
        <v>#REF!</v>
      </c>
      <c r="J241" s="35" t="e">
        <f>ROUND(SUMIF(Определители!I49:I61,"=2",'Базовые цены с учетом расхода'!I49:I61),8)</f>
        <v>#VALUE!</v>
      </c>
      <c r="K241" s="35" t="e">
        <f>ROUND(SUMIF(Определители!I49:I61,"=2",'Базовые цены с учетом расхода'!K49:K61),8)</f>
        <v>#VALUE!</v>
      </c>
      <c r="L241" s="27" t="e">
        <f>ROUND(SUMIF(Определители!I49:I61,"=2",'Базовые цены с учетом расхода'!F49:F61),2)</f>
        <v>#REF!</v>
      </c>
    </row>
    <row r="242" spans="1:12" ht="10.5">
      <c r="A242" s="33">
        <v>23</v>
      </c>
      <c r="B242" s="43" t="s">
        <v>126</v>
      </c>
      <c r="C242" s="38" t="s">
        <v>369</v>
      </c>
      <c r="D242" s="41">
        <v>0</v>
      </c>
      <c r="F242" s="27"/>
      <c r="G242" s="27"/>
      <c r="H242" s="27"/>
      <c r="I242" s="27"/>
      <c r="J242" s="35"/>
      <c r="K242" s="35"/>
      <c r="L242" s="27"/>
    </row>
    <row r="243" spans="1:12" ht="10.5">
      <c r="A243" s="33">
        <v>24</v>
      </c>
      <c r="B243" s="43" t="s">
        <v>135</v>
      </c>
      <c r="C243" s="38" t="s">
        <v>369</v>
      </c>
      <c r="D243" s="41">
        <v>0</v>
      </c>
      <c r="F243" s="27" t="e">
        <f>ROUND(СУММЕСЛИ2(Определители!I49:I61,"2",Определители!G49:G61,"1",'Базовые цены с учетом расхода'!B49:B61),2)</f>
        <v>#NAME?</v>
      </c>
      <c r="G243" s="27"/>
      <c r="H243" s="27"/>
      <c r="I243" s="27"/>
      <c r="J243" s="35"/>
      <c r="K243" s="35"/>
      <c r="L243" s="27"/>
    </row>
    <row r="244" spans="1:12" ht="10.5">
      <c r="A244" s="33">
        <v>25</v>
      </c>
      <c r="B244" s="43" t="s">
        <v>130</v>
      </c>
      <c r="C244" s="38" t="s">
        <v>369</v>
      </c>
      <c r="D244" s="41">
        <v>0</v>
      </c>
      <c r="F244" s="27" t="e">
        <f>ROUND(SUMIF(Определители!I49:I61,"=2",'Базовые цены с учетом расхода'!H49:H61),2)</f>
        <v>#REF!</v>
      </c>
      <c r="G244" s="27"/>
      <c r="H244" s="27"/>
      <c r="I244" s="27"/>
      <c r="J244" s="35"/>
      <c r="K244" s="35"/>
      <c r="L244" s="27"/>
    </row>
    <row r="245" spans="1:12" ht="10.5">
      <c r="A245" s="33">
        <v>26</v>
      </c>
      <c r="B245" s="43" t="s">
        <v>140</v>
      </c>
      <c r="C245" s="38" t="s">
        <v>369</v>
      </c>
      <c r="D245" s="41">
        <v>0</v>
      </c>
      <c r="F245" s="27" t="e">
        <f>ROUND(SUMIF(Определители!I49:I61,"=2",'Базовые цены с учетом расхода'!N49:N61),2)</f>
        <v>#REF!</v>
      </c>
      <c r="G245" s="27"/>
      <c r="H245" s="27"/>
      <c r="I245" s="27"/>
      <c r="J245" s="35"/>
      <c r="K245" s="35"/>
      <c r="L245" s="27"/>
    </row>
    <row r="246" spans="1:12" ht="10.5">
      <c r="A246" s="33">
        <v>27</v>
      </c>
      <c r="B246" s="43" t="s">
        <v>141</v>
      </c>
      <c r="C246" s="38" t="s">
        <v>369</v>
      </c>
      <c r="D246" s="41">
        <v>0</v>
      </c>
      <c r="F246" s="27" t="e">
        <f>ROUND(SUMIF(Определители!I49:I61,"=2",'Базовые цены с учетом расхода'!O49:O61),2)</f>
        <v>#REF!</v>
      </c>
      <c r="G246" s="27"/>
      <c r="H246" s="27"/>
      <c r="I246" s="27"/>
      <c r="J246" s="35"/>
      <c r="K246" s="35"/>
      <c r="L246" s="27"/>
    </row>
    <row r="247" spans="1:12" ht="10.5">
      <c r="A247" s="33">
        <v>28</v>
      </c>
      <c r="B247" s="43" t="s">
        <v>138</v>
      </c>
      <c r="C247" s="38" t="s">
        <v>370</v>
      </c>
      <c r="D247" s="41">
        <v>0</v>
      </c>
      <c r="F247" s="27" t="e">
        <f>ROUND((F241+F245+F246),2)</f>
        <v>#REF!</v>
      </c>
      <c r="G247" s="27"/>
      <c r="H247" s="27"/>
      <c r="I247" s="27"/>
      <c r="J247" s="35"/>
      <c r="K247" s="35"/>
      <c r="L247" s="27"/>
    </row>
    <row r="248" spans="1:12" ht="10.5">
      <c r="A248" s="33">
        <v>29</v>
      </c>
      <c r="B248" s="43" t="s">
        <v>139</v>
      </c>
      <c r="C248" s="38" t="s">
        <v>369</v>
      </c>
      <c r="D248" s="41">
        <v>0</v>
      </c>
      <c r="F248" s="27">
        <f>ROUND(SUMIF(Определители!I49:I61,"=3",'Базовые цены с учетом расхода'!B49:B61),2)</f>
        <v>0</v>
      </c>
      <c r="G248" s="27">
        <f>ROUND(SUMIF(Определители!I49:I61,"=3",'Базовые цены с учетом расхода'!C49:C61),2)</f>
        <v>0</v>
      </c>
      <c r="H248" s="27">
        <f>ROUND(SUMIF(Определители!I49:I61,"=3",'Базовые цены с учетом расхода'!D49:D61),2)</f>
        <v>0</v>
      </c>
      <c r="I248" s="27">
        <f>ROUND(SUMIF(Определители!I49:I61,"=3",'Базовые цены с учетом расхода'!E49:E61),2)</f>
        <v>0</v>
      </c>
      <c r="J248" s="35">
        <f>ROUND(SUMIF(Определители!I49:I61,"=3",'Базовые цены с учетом расхода'!I49:I61),8)</f>
        <v>0</v>
      </c>
      <c r="K248" s="35">
        <f>ROUND(SUMIF(Определители!I49:I61,"=3",'Базовые цены с учетом расхода'!K49:K61),8)</f>
        <v>0</v>
      </c>
      <c r="L248" s="27">
        <f>ROUND(SUMIF(Определители!I49:I61,"=3",'Базовые цены с учетом расхода'!F49:F61),2)</f>
        <v>0</v>
      </c>
    </row>
    <row r="249" spans="1:12" ht="10.5">
      <c r="A249" s="33">
        <v>30</v>
      </c>
      <c r="B249" s="43" t="s">
        <v>130</v>
      </c>
      <c r="C249" s="38" t="s">
        <v>369</v>
      </c>
      <c r="D249" s="41">
        <v>0</v>
      </c>
      <c r="F249" s="27">
        <f>ROUND(SUMIF(Определители!I49:I61,"=3",'Базовые цены с учетом расхода'!H49:H61),2)</f>
        <v>0</v>
      </c>
      <c r="G249" s="27"/>
      <c r="H249" s="27"/>
      <c r="I249" s="27"/>
      <c r="J249" s="35"/>
      <c r="K249" s="35"/>
      <c r="L249" s="27"/>
    </row>
    <row r="250" spans="1:12" ht="10.5">
      <c r="A250" s="33">
        <v>31</v>
      </c>
      <c r="B250" s="43" t="s">
        <v>140</v>
      </c>
      <c r="C250" s="38" t="s">
        <v>369</v>
      </c>
      <c r="D250" s="41">
        <v>0</v>
      </c>
      <c r="F250" s="27">
        <f>ROUND(SUMIF(Определители!I49:I61,"=3",'Базовые цены с учетом расхода'!N49:N61),2)</f>
        <v>0</v>
      </c>
      <c r="G250" s="27"/>
      <c r="H250" s="27"/>
      <c r="I250" s="27"/>
      <c r="J250" s="35"/>
      <c r="K250" s="35"/>
      <c r="L250" s="27"/>
    </row>
    <row r="251" spans="1:12" ht="10.5">
      <c r="A251" s="33">
        <v>32</v>
      </c>
      <c r="B251" s="43" t="s">
        <v>141</v>
      </c>
      <c r="C251" s="38" t="s">
        <v>369</v>
      </c>
      <c r="D251" s="41">
        <v>0</v>
      </c>
      <c r="F251" s="27">
        <f>ROUND(SUMIF(Определители!I49:I61,"=3",'Базовые цены с учетом расхода'!O49:O61),2)</f>
        <v>0</v>
      </c>
      <c r="G251" s="27"/>
      <c r="H251" s="27"/>
      <c r="I251" s="27"/>
      <c r="J251" s="35"/>
      <c r="K251" s="35"/>
      <c r="L251" s="27"/>
    </row>
    <row r="252" spans="1:12" ht="10.5">
      <c r="A252" s="33">
        <v>33</v>
      </c>
      <c r="B252" s="43" t="s">
        <v>142</v>
      </c>
      <c r="C252" s="38" t="s">
        <v>370</v>
      </c>
      <c r="D252" s="41">
        <v>0</v>
      </c>
      <c r="F252" s="27">
        <f>ROUND((F248+F250+F251),2)</f>
        <v>0</v>
      </c>
      <c r="G252" s="27"/>
      <c r="H252" s="27"/>
      <c r="I252" s="27"/>
      <c r="J252" s="35"/>
      <c r="K252" s="35"/>
      <c r="L252" s="27"/>
    </row>
    <row r="253" spans="1:12" ht="10.5">
      <c r="A253" s="33">
        <v>34</v>
      </c>
      <c r="B253" s="43" t="s">
        <v>143</v>
      </c>
      <c r="C253" s="38" t="s">
        <v>369</v>
      </c>
      <c r="D253" s="41">
        <v>0</v>
      </c>
      <c r="F253" s="27">
        <f>ROUND(SUMIF(Определители!I49:I61,"=4",'Базовые цены с учетом расхода'!B49:B61),2)</f>
        <v>0</v>
      </c>
      <c r="G253" s="27">
        <f>ROUND(SUMIF(Определители!I49:I61,"=4",'Базовые цены с учетом расхода'!C49:C61),2)</f>
        <v>0</v>
      </c>
      <c r="H253" s="27">
        <f>ROUND(SUMIF(Определители!I49:I61,"=4",'Базовые цены с учетом расхода'!D49:D61),2)</f>
        <v>0</v>
      </c>
      <c r="I253" s="27">
        <f>ROUND(SUMIF(Определители!I49:I61,"=4",'Базовые цены с учетом расхода'!E49:E61),2)</f>
        <v>0</v>
      </c>
      <c r="J253" s="35">
        <f>ROUND(SUMIF(Определители!I49:I61,"=4",'Базовые цены с учетом расхода'!I49:I61),8)</f>
        <v>0</v>
      </c>
      <c r="K253" s="35">
        <f>ROUND(SUMIF(Определители!I49:I61,"=4",'Базовые цены с учетом расхода'!K49:K61),8)</f>
        <v>0</v>
      </c>
      <c r="L253" s="27">
        <f>ROUND(SUMIF(Определители!I49:I61,"=4",'Базовые цены с учетом расхода'!F49:F61),2)</f>
        <v>0</v>
      </c>
    </row>
    <row r="254" spans="1:12" ht="10.5">
      <c r="A254" s="33">
        <v>35</v>
      </c>
      <c r="B254" s="43" t="s">
        <v>126</v>
      </c>
      <c r="C254" s="38" t="s">
        <v>369</v>
      </c>
      <c r="D254" s="41">
        <v>0</v>
      </c>
      <c r="F254" s="27"/>
      <c r="G254" s="27"/>
      <c r="H254" s="27"/>
      <c r="I254" s="27"/>
      <c r="J254" s="35"/>
      <c r="K254" s="35"/>
      <c r="L254" s="27"/>
    </row>
    <row r="255" spans="1:12" ht="10.5">
      <c r="A255" s="33">
        <v>36</v>
      </c>
      <c r="B255" s="43" t="s">
        <v>144</v>
      </c>
      <c r="C255" s="38" t="s">
        <v>369</v>
      </c>
      <c r="D255" s="41">
        <v>0</v>
      </c>
      <c r="F255" s="27"/>
      <c r="G255" s="27"/>
      <c r="H255" s="27"/>
      <c r="I255" s="27"/>
      <c r="J255" s="35"/>
      <c r="K255" s="35"/>
      <c r="L255" s="27"/>
    </row>
    <row r="256" spans="1:12" ht="10.5">
      <c r="A256" s="33">
        <v>37</v>
      </c>
      <c r="B256" s="43" t="s">
        <v>130</v>
      </c>
      <c r="C256" s="38" t="s">
        <v>369</v>
      </c>
      <c r="D256" s="41">
        <v>0</v>
      </c>
      <c r="F256" s="27">
        <f>ROUND(SUMIF(Определители!I49:I61,"=4",'Базовые цены с учетом расхода'!H49:H61),2)</f>
        <v>0</v>
      </c>
      <c r="G256" s="27"/>
      <c r="H256" s="27"/>
      <c r="I256" s="27"/>
      <c r="J256" s="35"/>
      <c r="K256" s="35"/>
      <c r="L256" s="27"/>
    </row>
    <row r="257" spans="1:12" ht="10.5">
      <c r="A257" s="33">
        <v>38</v>
      </c>
      <c r="B257" s="43" t="s">
        <v>140</v>
      </c>
      <c r="C257" s="38" t="s">
        <v>369</v>
      </c>
      <c r="D257" s="41">
        <v>0</v>
      </c>
      <c r="F257" s="27">
        <f>ROUND(SUMIF(Определители!I49:I61,"=4",'Базовые цены с учетом расхода'!N49:N61),2)</f>
        <v>0</v>
      </c>
      <c r="G257" s="27"/>
      <c r="H257" s="27"/>
      <c r="I257" s="27"/>
      <c r="J257" s="35"/>
      <c r="K257" s="35"/>
      <c r="L257" s="27"/>
    </row>
    <row r="258" spans="1:12" ht="10.5">
      <c r="A258" s="33">
        <v>39</v>
      </c>
      <c r="B258" s="43" t="s">
        <v>141</v>
      </c>
      <c r="C258" s="38" t="s">
        <v>369</v>
      </c>
      <c r="D258" s="41">
        <v>0</v>
      </c>
      <c r="F258" s="27">
        <f>ROUND(SUMIF(Определители!I49:I61,"=4",'Базовые цены с учетом расхода'!O49:O61),2)</f>
        <v>0</v>
      </c>
      <c r="G258" s="27"/>
      <c r="H258" s="27"/>
      <c r="I258" s="27"/>
      <c r="J258" s="35"/>
      <c r="K258" s="35"/>
      <c r="L258" s="27"/>
    </row>
    <row r="259" spans="1:12" ht="10.5">
      <c r="A259" s="33">
        <v>40</v>
      </c>
      <c r="B259" s="43" t="s">
        <v>123</v>
      </c>
      <c r="C259" s="38" t="s">
        <v>369</v>
      </c>
      <c r="D259" s="41">
        <v>0</v>
      </c>
      <c r="F259" s="27" t="e">
        <f>ROUND(СУММПРОИЗВЕСЛИ(1,Определители!I49:I61," ",'Базовые цены с учетом расхода'!M49:M61,Начисления!I49:I61,0),2)</f>
        <v>#NAME?</v>
      </c>
      <c r="G259" s="27"/>
      <c r="H259" s="27"/>
      <c r="I259" s="27"/>
      <c r="J259" s="35"/>
      <c r="K259" s="35"/>
      <c r="L259" s="27"/>
    </row>
    <row r="260" spans="1:12" ht="10.5">
      <c r="A260" s="33">
        <v>41</v>
      </c>
      <c r="B260" s="43" t="s">
        <v>145</v>
      </c>
      <c r="C260" s="38" t="s">
        <v>370</v>
      </c>
      <c r="D260" s="41">
        <v>0</v>
      </c>
      <c r="F260" s="27">
        <f>ROUND((F253+F257+F258),2)</f>
        <v>0</v>
      </c>
      <c r="G260" s="27"/>
      <c r="H260" s="27"/>
      <c r="I260" s="27"/>
      <c r="J260" s="35"/>
      <c r="K260" s="35"/>
      <c r="L260" s="27"/>
    </row>
    <row r="261" spans="1:12" ht="10.5">
      <c r="A261" s="33">
        <v>42</v>
      </c>
      <c r="B261" s="43" t="s">
        <v>146</v>
      </c>
      <c r="C261" s="38" t="s">
        <v>369</v>
      </c>
      <c r="D261" s="41">
        <v>0</v>
      </c>
      <c r="F261" s="27">
        <f>ROUND(SUMIF(Определители!I49:I61,"=5",'Базовые цены с учетом расхода'!B49:B61),2)</f>
        <v>0</v>
      </c>
      <c r="G261" s="27">
        <f>ROUND(SUMIF(Определители!I49:I61,"=5",'Базовые цены с учетом расхода'!C49:C61),2)</f>
        <v>0</v>
      </c>
      <c r="H261" s="27">
        <f>ROUND(SUMIF(Определители!I49:I61,"=5",'Базовые цены с учетом расхода'!D49:D61),2)</f>
        <v>0</v>
      </c>
      <c r="I261" s="27">
        <f>ROUND(SUMIF(Определители!I49:I61,"=5",'Базовые цены с учетом расхода'!E49:E61),2)</f>
        <v>0</v>
      </c>
      <c r="J261" s="35">
        <f>ROUND(SUMIF(Определители!I49:I61,"=5",'Базовые цены с учетом расхода'!I49:I61),8)</f>
        <v>0</v>
      </c>
      <c r="K261" s="35">
        <f>ROUND(SUMIF(Определители!I49:I61,"=5",'Базовые цены с учетом расхода'!K49:K61),8)</f>
        <v>0</v>
      </c>
      <c r="L261" s="27">
        <f>ROUND(SUMIF(Определители!I49:I61,"=5",'Базовые цены с учетом расхода'!F49:F61),2)</f>
        <v>0</v>
      </c>
    </row>
    <row r="262" spans="1:12" ht="10.5">
      <c r="A262" s="33">
        <v>43</v>
      </c>
      <c r="B262" s="43" t="s">
        <v>130</v>
      </c>
      <c r="C262" s="38" t="s">
        <v>369</v>
      </c>
      <c r="D262" s="41">
        <v>0</v>
      </c>
      <c r="F262" s="27">
        <f>ROUND(SUMIF(Определители!I49:I61,"=5",'Базовые цены с учетом расхода'!H49:H61),2)</f>
        <v>0</v>
      </c>
      <c r="G262" s="27"/>
      <c r="H262" s="27"/>
      <c r="I262" s="27"/>
      <c r="J262" s="35"/>
      <c r="K262" s="35"/>
      <c r="L262" s="27"/>
    </row>
    <row r="263" spans="1:12" ht="10.5">
      <c r="A263" s="33">
        <v>44</v>
      </c>
      <c r="B263" s="43" t="s">
        <v>140</v>
      </c>
      <c r="C263" s="38" t="s">
        <v>369</v>
      </c>
      <c r="D263" s="41">
        <v>0</v>
      </c>
      <c r="F263" s="27">
        <f>ROUND(SUMIF(Определители!I49:I61,"=5",'Базовые цены с учетом расхода'!N49:N61),2)</f>
        <v>0</v>
      </c>
      <c r="G263" s="27"/>
      <c r="H263" s="27"/>
      <c r="I263" s="27"/>
      <c r="J263" s="35"/>
      <c r="K263" s="35"/>
      <c r="L263" s="27"/>
    </row>
    <row r="264" spans="1:12" ht="10.5">
      <c r="A264" s="33">
        <v>45</v>
      </c>
      <c r="B264" s="43" t="s">
        <v>141</v>
      </c>
      <c r="C264" s="38" t="s">
        <v>369</v>
      </c>
      <c r="D264" s="41">
        <v>0</v>
      </c>
      <c r="F264" s="27">
        <f>ROUND(SUMIF(Определители!I49:I61,"=5",'Базовые цены с учетом расхода'!O49:O61),2)</f>
        <v>0</v>
      </c>
      <c r="G264" s="27"/>
      <c r="H264" s="27"/>
      <c r="I264" s="27"/>
      <c r="J264" s="35"/>
      <c r="K264" s="35"/>
      <c r="L264" s="27"/>
    </row>
    <row r="265" spans="1:12" ht="10.5">
      <c r="A265" s="33">
        <v>46</v>
      </c>
      <c r="B265" s="43" t="s">
        <v>147</v>
      </c>
      <c r="C265" s="38" t="s">
        <v>370</v>
      </c>
      <c r="D265" s="41">
        <v>0</v>
      </c>
      <c r="F265" s="27">
        <f>ROUND((F261+F263+F264),2)</f>
        <v>0</v>
      </c>
      <c r="G265" s="27"/>
      <c r="H265" s="27"/>
      <c r="I265" s="27"/>
      <c r="J265" s="35"/>
      <c r="K265" s="35"/>
      <c r="L265" s="27"/>
    </row>
    <row r="266" spans="1:12" ht="10.5">
      <c r="A266" s="33">
        <v>47</v>
      </c>
      <c r="B266" s="43" t="s">
        <v>148</v>
      </c>
      <c r="C266" s="38" t="s">
        <v>369</v>
      </c>
      <c r="D266" s="41">
        <v>0</v>
      </c>
      <c r="F266" s="27">
        <f>ROUND(SUMIF(Определители!I49:I61,"=6",'Базовые цены с учетом расхода'!B49:B61),2)</f>
        <v>0</v>
      </c>
      <c r="G266" s="27">
        <f>ROUND(SUMIF(Определители!I49:I61,"=6",'Базовые цены с учетом расхода'!C49:C61),2)</f>
        <v>0</v>
      </c>
      <c r="H266" s="27">
        <f>ROUND(SUMIF(Определители!I49:I61,"=6",'Базовые цены с учетом расхода'!D49:D61),2)</f>
        <v>0</v>
      </c>
      <c r="I266" s="27">
        <f>ROUND(SUMIF(Определители!I49:I61,"=6",'Базовые цены с учетом расхода'!E49:E61),2)</f>
        <v>0</v>
      </c>
      <c r="J266" s="35">
        <f>ROUND(SUMIF(Определители!I49:I61,"=6",'Базовые цены с учетом расхода'!I49:I61),8)</f>
        <v>0</v>
      </c>
      <c r="K266" s="35">
        <f>ROUND(SUMIF(Определители!I49:I61,"=6",'Базовые цены с учетом расхода'!K49:K61),8)</f>
        <v>0</v>
      </c>
      <c r="L266" s="27">
        <f>ROUND(SUMIF(Определители!I49:I61,"=6",'Базовые цены с учетом расхода'!F49:F61),2)</f>
        <v>0</v>
      </c>
    </row>
    <row r="267" spans="1:12" ht="10.5">
      <c r="A267" s="33">
        <v>48</v>
      </c>
      <c r="B267" s="43" t="s">
        <v>130</v>
      </c>
      <c r="C267" s="38" t="s">
        <v>369</v>
      </c>
      <c r="D267" s="41">
        <v>0</v>
      </c>
      <c r="F267" s="27">
        <f>ROUND(SUMIF(Определители!I49:I61,"=6",'Базовые цены с учетом расхода'!H49:H61),2)</f>
        <v>0</v>
      </c>
      <c r="G267" s="27"/>
      <c r="H267" s="27"/>
      <c r="I267" s="27"/>
      <c r="J267" s="35"/>
      <c r="K267" s="35"/>
      <c r="L267" s="27"/>
    </row>
    <row r="268" spans="1:12" ht="10.5">
      <c r="A268" s="33">
        <v>49</v>
      </c>
      <c r="B268" s="43" t="s">
        <v>140</v>
      </c>
      <c r="C268" s="38" t="s">
        <v>369</v>
      </c>
      <c r="D268" s="41">
        <v>0</v>
      </c>
      <c r="F268" s="27">
        <f>ROUND(SUMIF(Определители!I49:I61,"=6",'Базовые цены с учетом расхода'!N49:N61),2)</f>
        <v>0</v>
      </c>
      <c r="G268" s="27"/>
      <c r="H268" s="27"/>
      <c r="I268" s="27"/>
      <c r="J268" s="35"/>
      <c r="K268" s="35"/>
      <c r="L268" s="27"/>
    </row>
    <row r="269" spans="1:12" ht="10.5">
      <c r="A269" s="33">
        <v>50</v>
      </c>
      <c r="B269" s="43" t="s">
        <v>141</v>
      </c>
      <c r="C269" s="38" t="s">
        <v>369</v>
      </c>
      <c r="D269" s="41">
        <v>0</v>
      </c>
      <c r="F269" s="27">
        <f>ROUND(SUMIF(Определители!I49:I61,"=6",'Базовые цены с учетом расхода'!O49:O61),2)</f>
        <v>0</v>
      </c>
      <c r="G269" s="27"/>
      <c r="H269" s="27"/>
      <c r="I269" s="27"/>
      <c r="J269" s="35"/>
      <c r="K269" s="35"/>
      <c r="L269" s="27"/>
    </row>
    <row r="270" spans="1:12" ht="10.5">
      <c r="A270" s="33">
        <v>51</v>
      </c>
      <c r="B270" s="43" t="s">
        <v>149</v>
      </c>
      <c r="C270" s="38" t="s">
        <v>370</v>
      </c>
      <c r="D270" s="41">
        <v>0</v>
      </c>
      <c r="F270" s="27">
        <f>ROUND((F266+F268+F269),2)</f>
        <v>0</v>
      </c>
      <c r="G270" s="27"/>
      <c r="H270" s="27"/>
      <c r="I270" s="27"/>
      <c r="J270" s="35"/>
      <c r="K270" s="35"/>
      <c r="L270" s="27"/>
    </row>
    <row r="271" spans="1:12" ht="10.5">
      <c r="A271" s="33">
        <v>52</v>
      </c>
      <c r="B271" s="43" t="s">
        <v>150</v>
      </c>
      <c r="C271" s="38" t="s">
        <v>369</v>
      </c>
      <c r="D271" s="41">
        <v>0</v>
      </c>
      <c r="F271" s="27">
        <f>ROUND(SUMIF(Определители!I49:I61,"=7",'Базовые цены с учетом расхода'!B49:B61),2)</f>
        <v>0</v>
      </c>
      <c r="G271" s="27">
        <f>ROUND(SUMIF(Определители!I49:I61,"=7",'Базовые цены с учетом расхода'!C49:C61),2)</f>
        <v>0</v>
      </c>
      <c r="H271" s="27">
        <f>ROUND(SUMIF(Определители!I49:I61,"=7",'Базовые цены с учетом расхода'!D49:D61),2)</f>
        <v>0</v>
      </c>
      <c r="I271" s="27">
        <f>ROUND(SUMIF(Определители!I49:I61,"=7",'Базовые цены с учетом расхода'!E49:E61),2)</f>
        <v>0</v>
      </c>
      <c r="J271" s="35">
        <f>ROUND(SUMIF(Определители!I49:I61,"=7",'Базовые цены с учетом расхода'!I49:I61),8)</f>
        <v>0</v>
      </c>
      <c r="K271" s="35">
        <f>ROUND(SUMIF(Определители!I49:I61,"=7",'Базовые цены с учетом расхода'!K49:K61),8)</f>
        <v>0</v>
      </c>
      <c r="L271" s="27">
        <f>ROUND(SUMIF(Определители!I49:I61,"=7",'Базовые цены с учетом расхода'!F49:F61),2)</f>
        <v>0</v>
      </c>
    </row>
    <row r="272" spans="1:12" ht="10.5">
      <c r="A272" s="33">
        <v>53</v>
      </c>
      <c r="B272" s="43" t="s">
        <v>126</v>
      </c>
      <c r="C272" s="38" t="s">
        <v>369</v>
      </c>
      <c r="D272" s="41">
        <v>0</v>
      </c>
      <c r="F272" s="27"/>
      <c r="G272" s="27"/>
      <c r="H272" s="27"/>
      <c r="I272" s="27"/>
      <c r="J272" s="35"/>
      <c r="K272" s="35"/>
      <c r="L272" s="27"/>
    </row>
    <row r="273" spans="1:12" ht="10.5">
      <c r="A273" s="33">
        <v>54</v>
      </c>
      <c r="B273" s="43" t="s">
        <v>151</v>
      </c>
      <c r="C273" s="38" t="s">
        <v>369</v>
      </c>
      <c r="D273" s="41">
        <v>0</v>
      </c>
      <c r="F273" s="27" t="e">
        <f>ROUND(СУММЕСЛИ2(Определители!I49:I61,"2",Определители!G49:G61,"1",'Базовые цены с учетом расхода'!B49:B61),2)</f>
        <v>#NAME?</v>
      </c>
      <c r="G273" s="27"/>
      <c r="H273" s="27"/>
      <c r="I273" s="27"/>
      <c r="J273" s="35"/>
      <c r="K273" s="35"/>
      <c r="L273" s="27"/>
    </row>
    <row r="274" spans="1:12" ht="10.5">
      <c r="A274" s="33">
        <v>55</v>
      </c>
      <c r="B274" s="43" t="s">
        <v>130</v>
      </c>
      <c r="C274" s="38" t="s">
        <v>369</v>
      </c>
      <c r="D274" s="41">
        <v>0</v>
      </c>
      <c r="F274" s="27">
        <f>ROUND(SUMIF(Определители!I49:I61,"=7",'Базовые цены с учетом расхода'!H49:H61),2)</f>
        <v>0</v>
      </c>
      <c r="G274" s="27"/>
      <c r="H274" s="27"/>
      <c r="I274" s="27"/>
      <c r="J274" s="35"/>
      <c r="K274" s="35"/>
      <c r="L274" s="27"/>
    </row>
    <row r="275" spans="1:12" ht="10.5">
      <c r="A275" s="33">
        <v>56</v>
      </c>
      <c r="B275" s="43" t="s">
        <v>152</v>
      </c>
      <c r="C275" s="38" t="s">
        <v>369</v>
      </c>
      <c r="D275" s="41">
        <v>0</v>
      </c>
      <c r="F275" s="27">
        <f>ROUND(SUMIF(Определители!I49:I61,"=7",'Базовые цены с учетом расхода'!N49:N61),2)</f>
        <v>0</v>
      </c>
      <c r="G275" s="27"/>
      <c r="H275" s="27"/>
      <c r="I275" s="27"/>
      <c r="J275" s="35"/>
      <c r="K275" s="35"/>
      <c r="L275" s="27"/>
    </row>
    <row r="276" spans="1:12" ht="10.5">
      <c r="A276" s="33">
        <v>57</v>
      </c>
      <c r="B276" s="43" t="s">
        <v>141</v>
      </c>
      <c r="C276" s="38" t="s">
        <v>369</v>
      </c>
      <c r="D276" s="41">
        <v>0</v>
      </c>
      <c r="F276" s="27">
        <f>ROUND(SUMIF(Определители!I49:I61,"=7",'Базовые цены с учетом расхода'!O49:O61),2)</f>
        <v>0</v>
      </c>
      <c r="G276" s="27"/>
      <c r="H276" s="27"/>
      <c r="I276" s="27"/>
      <c r="J276" s="35"/>
      <c r="K276" s="35"/>
      <c r="L276" s="27"/>
    </row>
    <row r="277" spans="1:12" ht="10.5">
      <c r="A277" s="33">
        <v>58</v>
      </c>
      <c r="B277" s="43" t="s">
        <v>153</v>
      </c>
      <c r="C277" s="38" t="s">
        <v>370</v>
      </c>
      <c r="D277" s="41">
        <v>0</v>
      </c>
      <c r="F277" s="27">
        <f>ROUND((F271+F275+F276),2)</f>
        <v>0</v>
      </c>
      <c r="G277" s="27"/>
      <c r="H277" s="27"/>
      <c r="I277" s="27"/>
      <c r="J277" s="35"/>
      <c r="K277" s="35"/>
      <c r="L277" s="27"/>
    </row>
    <row r="278" spans="1:12" ht="10.5">
      <c r="A278" s="33">
        <v>59</v>
      </c>
      <c r="B278" s="43" t="s">
        <v>154</v>
      </c>
      <c r="C278" s="38" t="s">
        <v>369</v>
      </c>
      <c r="D278" s="41">
        <v>0</v>
      </c>
      <c r="F278" s="27" t="e">
        <f>ROUND(SUMIF(Определители!I49:I61,"=9",'Базовые цены с учетом расхода'!B49:B61),2)</f>
        <v>#REF!</v>
      </c>
      <c r="G278" s="27" t="e">
        <f>ROUND(SUMIF(Определители!I49:I61,"=9",'Базовые цены с учетом расхода'!C49:C61),2)</f>
        <v>#REF!</v>
      </c>
      <c r="H278" s="27" t="e">
        <f>ROUND(SUMIF(Определители!I49:I61,"=9",'Базовые цены с учетом расхода'!D49:D61),2)</f>
        <v>#REF!</v>
      </c>
      <c r="I278" s="27" t="e">
        <f>ROUND(SUMIF(Определители!I49:I61,"=9",'Базовые цены с учетом расхода'!E49:E61),2)</f>
        <v>#REF!</v>
      </c>
      <c r="J278" s="35" t="e">
        <f>ROUND(SUMIF(Определители!I49:I61,"=9",'Базовые цены с учетом расхода'!I49:I61),8)</f>
        <v>#VALUE!</v>
      </c>
      <c r="K278" s="35" t="e">
        <f>ROUND(SUMIF(Определители!I49:I61,"=9",'Базовые цены с учетом расхода'!K49:K61),8)</f>
        <v>#VALUE!</v>
      </c>
      <c r="L278" s="27" t="e">
        <f>ROUND(SUMIF(Определители!I49:I61,"=9",'Базовые цены с учетом расхода'!F49:F61),2)</f>
        <v>#REF!</v>
      </c>
    </row>
    <row r="279" spans="1:12" ht="10.5">
      <c r="A279" s="33">
        <v>60</v>
      </c>
      <c r="B279" s="43" t="s">
        <v>152</v>
      </c>
      <c r="C279" s="38" t="s">
        <v>369</v>
      </c>
      <c r="D279" s="41">
        <v>0</v>
      </c>
      <c r="F279" s="27" t="e">
        <f>ROUND(SUMIF(Определители!I49:I61,"=9",'Базовые цены с учетом расхода'!N49:N61),2)</f>
        <v>#REF!</v>
      </c>
      <c r="G279" s="27"/>
      <c r="H279" s="27"/>
      <c r="I279" s="27"/>
      <c r="J279" s="35"/>
      <c r="K279" s="35"/>
      <c r="L279" s="27"/>
    </row>
    <row r="280" spans="1:12" ht="10.5">
      <c r="A280" s="33">
        <v>61</v>
      </c>
      <c r="B280" s="43" t="s">
        <v>141</v>
      </c>
      <c r="C280" s="38" t="s">
        <v>369</v>
      </c>
      <c r="D280" s="41">
        <v>0</v>
      </c>
      <c r="F280" s="27" t="e">
        <f>ROUND(SUMIF(Определители!I49:I61,"=9",'Базовые цены с учетом расхода'!O49:O61),2)</f>
        <v>#REF!</v>
      </c>
      <c r="G280" s="27"/>
      <c r="H280" s="27"/>
      <c r="I280" s="27"/>
      <c r="J280" s="35"/>
      <c r="K280" s="35"/>
      <c r="L280" s="27"/>
    </row>
    <row r="281" spans="1:12" ht="10.5">
      <c r="A281" s="33">
        <v>62</v>
      </c>
      <c r="B281" s="43" t="s">
        <v>155</v>
      </c>
      <c r="C281" s="38" t="s">
        <v>370</v>
      </c>
      <c r="D281" s="41">
        <v>0</v>
      </c>
      <c r="F281" s="27" t="e">
        <f>ROUND((F278+F279+F280),2)</f>
        <v>#REF!</v>
      </c>
      <c r="G281" s="27"/>
      <c r="H281" s="27"/>
      <c r="I281" s="27"/>
      <c r="J281" s="35"/>
      <c r="K281" s="35"/>
      <c r="L281" s="27"/>
    </row>
    <row r="282" spans="1:12" ht="10.5">
      <c r="A282" s="33">
        <v>63</v>
      </c>
      <c r="B282" s="43" t="s">
        <v>156</v>
      </c>
      <c r="C282" s="38" t="s">
        <v>369</v>
      </c>
      <c r="D282" s="41">
        <v>0</v>
      </c>
      <c r="F282" s="27">
        <f>ROUND(SUMIF(Определители!I49:I61,"=:",'Базовые цены с учетом расхода'!B49:B61),2)</f>
        <v>0</v>
      </c>
      <c r="G282" s="27">
        <f>ROUND(SUMIF(Определители!I49:I61,"=:",'Базовые цены с учетом расхода'!C49:C61),2)</f>
        <v>0</v>
      </c>
      <c r="H282" s="27">
        <f>ROUND(SUMIF(Определители!I49:I61,"=:",'Базовые цены с учетом расхода'!D49:D61),2)</f>
        <v>0</v>
      </c>
      <c r="I282" s="27">
        <f>ROUND(SUMIF(Определители!I49:I61,"=:",'Базовые цены с учетом расхода'!E49:E61),2)</f>
        <v>0</v>
      </c>
      <c r="J282" s="35">
        <f>ROUND(SUMIF(Определители!I49:I61,"=:",'Базовые цены с учетом расхода'!I49:I61),8)</f>
        <v>0</v>
      </c>
      <c r="K282" s="35">
        <f>ROUND(SUMIF(Определители!I49:I61,"=:",'Базовые цены с учетом расхода'!K49:K61),8)</f>
        <v>0</v>
      </c>
      <c r="L282" s="27">
        <f>ROUND(SUMIF(Определители!I49:I61,"=:",'Базовые цены с учетом расхода'!F49:F61),2)</f>
        <v>0</v>
      </c>
    </row>
    <row r="283" spans="1:12" ht="10.5">
      <c r="A283" s="33">
        <v>64</v>
      </c>
      <c r="B283" s="43" t="s">
        <v>130</v>
      </c>
      <c r="C283" s="38" t="s">
        <v>369</v>
      </c>
      <c r="D283" s="41">
        <v>0</v>
      </c>
      <c r="F283" s="27">
        <f>ROUND(SUMIF(Определители!I49:I61,"=:",'Базовые цены с учетом расхода'!H49:H61),2)</f>
        <v>0</v>
      </c>
      <c r="G283" s="27"/>
      <c r="H283" s="27"/>
      <c r="I283" s="27"/>
      <c r="J283" s="35"/>
      <c r="K283" s="35"/>
      <c r="L283" s="27"/>
    </row>
    <row r="284" spans="1:12" ht="10.5">
      <c r="A284" s="33">
        <v>65</v>
      </c>
      <c r="B284" s="43" t="s">
        <v>152</v>
      </c>
      <c r="C284" s="38" t="s">
        <v>369</v>
      </c>
      <c r="D284" s="41">
        <v>0</v>
      </c>
      <c r="F284" s="27">
        <f>ROUND(SUMIF(Определители!I49:I61,"=:",'Базовые цены с учетом расхода'!N49:N61),2)</f>
        <v>0</v>
      </c>
      <c r="G284" s="27"/>
      <c r="H284" s="27"/>
      <c r="I284" s="27"/>
      <c r="J284" s="35"/>
      <c r="K284" s="35"/>
      <c r="L284" s="27"/>
    </row>
    <row r="285" spans="1:12" ht="10.5">
      <c r="A285" s="33">
        <v>66</v>
      </c>
      <c r="B285" s="43" t="s">
        <v>141</v>
      </c>
      <c r="C285" s="38" t="s">
        <v>369</v>
      </c>
      <c r="D285" s="41">
        <v>0</v>
      </c>
      <c r="F285" s="27">
        <f>ROUND(SUMIF(Определители!I49:I61,"=:",'Базовые цены с учетом расхода'!O49:O61),2)</f>
        <v>0</v>
      </c>
      <c r="G285" s="27"/>
      <c r="H285" s="27"/>
      <c r="I285" s="27"/>
      <c r="J285" s="35"/>
      <c r="K285" s="35"/>
      <c r="L285" s="27"/>
    </row>
    <row r="286" spans="1:12" ht="10.5">
      <c r="A286" s="33">
        <v>67</v>
      </c>
      <c r="B286" s="43" t="s">
        <v>157</v>
      </c>
      <c r="C286" s="38" t="s">
        <v>370</v>
      </c>
      <c r="D286" s="41">
        <v>0</v>
      </c>
      <c r="F286" s="27">
        <f>ROUND((F282+F284+F285),2)</f>
        <v>0</v>
      </c>
      <c r="G286" s="27"/>
      <c r="H286" s="27"/>
      <c r="I286" s="27"/>
      <c r="J286" s="35"/>
      <c r="K286" s="35"/>
      <c r="L286" s="27"/>
    </row>
    <row r="287" spans="1:12" ht="10.5">
      <c r="A287" s="33">
        <v>68</v>
      </c>
      <c r="B287" s="43" t="s">
        <v>158</v>
      </c>
      <c r="C287" s="38" t="s">
        <v>369</v>
      </c>
      <c r="D287" s="41">
        <v>0</v>
      </c>
      <c r="F287" s="27">
        <f>ROUND(SUMIF(Определители!I49:I61,"=8",'Базовые цены с учетом расхода'!B49:B61),2)</f>
        <v>0</v>
      </c>
      <c r="G287" s="27">
        <f>ROUND(SUMIF(Определители!I49:I61,"=8",'Базовые цены с учетом расхода'!C49:C61),2)</f>
        <v>0</v>
      </c>
      <c r="H287" s="27">
        <f>ROUND(SUMIF(Определители!I49:I61,"=8",'Базовые цены с учетом расхода'!D49:D61),2)</f>
        <v>0</v>
      </c>
      <c r="I287" s="27">
        <f>ROUND(SUMIF(Определители!I49:I61,"=8",'Базовые цены с учетом расхода'!E49:E61),2)</f>
        <v>0</v>
      </c>
      <c r="J287" s="35">
        <f>ROUND(SUMIF(Определители!I49:I61,"=8",'Базовые цены с учетом расхода'!I49:I61),8)</f>
        <v>0</v>
      </c>
      <c r="K287" s="35">
        <f>ROUND(SUMIF(Определители!I49:I61,"=8",'Базовые цены с учетом расхода'!K49:K61),8)</f>
        <v>0</v>
      </c>
      <c r="L287" s="27">
        <f>ROUND(SUMIF(Определители!I49:I61,"=8",'Базовые цены с учетом расхода'!F49:F61),2)</f>
        <v>0</v>
      </c>
    </row>
    <row r="288" spans="1:12" ht="10.5">
      <c r="A288" s="33">
        <v>69</v>
      </c>
      <c r="B288" s="43" t="s">
        <v>130</v>
      </c>
      <c r="C288" s="38" t="s">
        <v>369</v>
      </c>
      <c r="D288" s="41">
        <v>0</v>
      </c>
      <c r="F288" s="27">
        <f>ROUND(SUMIF(Определители!I49:I61,"=8",'Базовые цены с учетом расхода'!H49:H61),2)</f>
        <v>0</v>
      </c>
      <c r="G288" s="27"/>
      <c r="H288" s="27"/>
      <c r="I288" s="27"/>
      <c r="J288" s="35"/>
      <c r="K288" s="35"/>
      <c r="L288" s="27"/>
    </row>
    <row r="289" spans="1:12" ht="10.5">
      <c r="A289" s="33">
        <v>70</v>
      </c>
      <c r="B289" s="43" t="s">
        <v>254</v>
      </c>
      <c r="C289" s="38" t="s">
        <v>370</v>
      </c>
      <c r="D289" s="41">
        <v>0</v>
      </c>
      <c r="F289" s="27" t="e">
        <f>ROUND((F230+F240+F247+F252+F260+F265+F270+F277+F281+F286+F287),2)</f>
        <v>#NAME?</v>
      </c>
      <c r="G289" s="27">
        <f>ROUND((G230+G240+G247+G252+G260+G265+G270+G277+G281+G286+G287),2)</f>
        <v>0</v>
      </c>
      <c r="H289" s="27">
        <f>ROUND((H230+H240+H247+H252+H260+H265+H270+H277+H281+H286+H287),2)</f>
        <v>0</v>
      </c>
      <c r="I289" s="27">
        <f>ROUND((I230+I240+I247+I252+I260+I265+I270+I277+I281+I286+I287),2)</f>
        <v>0</v>
      </c>
      <c r="J289" s="35">
        <f>ROUND((J230+J240+J247+J252+J260+J265+J270+J277+J281+J286+J287),8)</f>
        <v>0</v>
      </c>
      <c r="K289" s="35">
        <f>ROUND((K230+K240+K247+K252+K260+K265+K270+K277+K281+K286+K287),8)</f>
        <v>0</v>
      </c>
      <c r="L289" s="27">
        <f>ROUND((L230+L240+L247+L252+L260+L265+L270+L277+L281+L286+L287),2)</f>
        <v>0</v>
      </c>
    </row>
    <row r="290" spans="1:12" ht="10.5">
      <c r="A290" s="33">
        <v>71</v>
      </c>
      <c r="B290" s="43" t="s">
        <v>160</v>
      </c>
      <c r="C290" s="38" t="s">
        <v>370</v>
      </c>
      <c r="D290" s="41">
        <v>0</v>
      </c>
      <c r="F290" s="27" t="e">
        <f>ROUND((F236+F244+F249+F256+F262+F267+F274+F283+F288),2)</f>
        <v>#REF!</v>
      </c>
      <c r="G290" s="27"/>
      <c r="H290" s="27"/>
      <c r="I290" s="27"/>
      <c r="J290" s="35"/>
      <c r="K290" s="35"/>
      <c r="L290" s="27"/>
    </row>
    <row r="291" spans="1:12" ht="10.5">
      <c r="A291" s="33">
        <v>72</v>
      </c>
      <c r="B291" s="43" t="s">
        <v>161</v>
      </c>
      <c r="C291" s="38" t="s">
        <v>370</v>
      </c>
      <c r="D291" s="41">
        <v>0</v>
      </c>
      <c r="F291" s="27" t="e">
        <f>ROUND((F237+F245+F250+F257+F263+F268+F275+F279+F284),2)</f>
        <v>#REF!</v>
      </c>
      <c r="G291" s="27"/>
      <c r="H291" s="27"/>
      <c r="I291" s="27"/>
      <c r="J291" s="35"/>
      <c r="K291" s="35"/>
      <c r="L291" s="27"/>
    </row>
    <row r="292" spans="1:12" ht="10.5">
      <c r="A292" s="33">
        <v>73</v>
      </c>
      <c r="B292" s="43" t="s">
        <v>162</v>
      </c>
      <c r="C292" s="38" t="s">
        <v>370</v>
      </c>
      <c r="D292" s="41">
        <v>0</v>
      </c>
      <c r="F292" s="27" t="e">
        <f>ROUND((F238+F246+F251+F258+F264+F269+F276+F280+F285),2)</f>
        <v>#REF!</v>
      </c>
      <c r="G292" s="27"/>
      <c r="H292" s="27"/>
      <c r="I292" s="27"/>
      <c r="J292" s="35"/>
      <c r="K292" s="35"/>
      <c r="L292" s="27"/>
    </row>
    <row r="293" spans="1:12" ht="10.5">
      <c r="A293" s="33">
        <v>74</v>
      </c>
      <c r="B293" s="43" t="s">
        <v>163</v>
      </c>
      <c r="C293" s="38" t="s">
        <v>371</v>
      </c>
      <c r="D293" s="41">
        <v>0</v>
      </c>
      <c r="F293" s="27" t="e">
        <f>ROUND(SUM('Базовые цены с учетом расхода'!X49:X61),2)</f>
        <v>#REF!</v>
      </c>
      <c r="G293" s="27"/>
      <c r="H293" s="27"/>
      <c r="I293" s="27"/>
      <c r="J293" s="35"/>
      <c r="K293" s="35"/>
      <c r="L293" s="27"/>
    </row>
    <row r="294" spans="1:12" ht="10.5">
      <c r="A294" s="33">
        <v>75</v>
      </c>
      <c r="B294" s="43" t="s">
        <v>164</v>
      </c>
      <c r="C294" s="38" t="s">
        <v>371</v>
      </c>
      <c r="D294" s="41">
        <v>0</v>
      </c>
      <c r="F294" s="27" t="e">
        <f>ROUND(SUM('Базовые цены с учетом расхода'!C49:C61),2)</f>
        <v>#REF!</v>
      </c>
      <c r="G294" s="27"/>
      <c r="H294" s="27"/>
      <c r="I294" s="27"/>
      <c r="J294" s="35"/>
      <c r="K294" s="35"/>
      <c r="L294" s="27"/>
    </row>
    <row r="295" spans="1:12" ht="10.5">
      <c r="A295" s="33">
        <v>76</v>
      </c>
      <c r="B295" s="43" t="s">
        <v>165</v>
      </c>
      <c r="C295" s="38" t="s">
        <v>371</v>
      </c>
      <c r="D295" s="41">
        <v>0</v>
      </c>
      <c r="F295" s="27" t="e">
        <f>ROUND(SUM('Базовые цены с учетом расхода'!E49:E61),2)</f>
        <v>#REF!</v>
      </c>
      <c r="G295" s="27"/>
      <c r="H295" s="27"/>
      <c r="I295" s="27"/>
      <c r="J295" s="35"/>
      <c r="K295" s="35"/>
      <c r="L295" s="27"/>
    </row>
    <row r="296" spans="1:12" ht="10.5">
      <c r="A296" s="33">
        <v>77</v>
      </c>
      <c r="B296" s="43" t="s">
        <v>166</v>
      </c>
      <c r="C296" s="38" t="s">
        <v>372</v>
      </c>
      <c r="D296" s="41">
        <v>0</v>
      </c>
      <c r="F296" s="27" t="e">
        <f>ROUND((F294+F295),2)</f>
        <v>#REF!</v>
      </c>
      <c r="G296" s="27"/>
      <c r="H296" s="27"/>
      <c r="I296" s="27"/>
      <c r="J296" s="35"/>
      <c r="K296" s="35"/>
      <c r="L296" s="27"/>
    </row>
    <row r="297" spans="1:12" ht="10.5">
      <c r="A297" s="33">
        <v>78</v>
      </c>
      <c r="B297" s="43" t="s">
        <v>167</v>
      </c>
      <c r="C297" s="38" t="s">
        <v>371</v>
      </c>
      <c r="D297" s="41">
        <v>0</v>
      </c>
      <c r="F297" s="27" t="e">
        <f>ROUND(SUM('Базовые цены с учетом расхода'!D49:D61),2)</f>
        <v>#REF!</v>
      </c>
      <c r="G297" s="27"/>
      <c r="H297" s="27"/>
      <c r="I297" s="27"/>
      <c r="J297" s="35"/>
      <c r="K297" s="35"/>
      <c r="L297" s="27"/>
    </row>
    <row r="298" spans="1:12" ht="10.5">
      <c r="A298" s="33">
        <v>79</v>
      </c>
      <c r="B298" s="43" t="s">
        <v>168</v>
      </c>
      <c r="C298" s="38" t="s">
        <v>373</v>
      </c>
      <c r="D298" s="41">
        <v>0</v>
      </c>
      <c r="F298" s="27" t="e">
        <f>ROUND((F220-F294-F297),2)</f>
        <v>#REF!</v>
      </c>
      <c r="G298" s="27"/>
      <c r="H298" s="27"/>
      <c r="I298" s="27"/>
      <c r="J298" s="35"/>
      <c r="K298" s="35"/>
      <c r="L298" s="27"/>
    </row>
    <row r="299" spans="1:12" ht="10.5">
      <c r="A299" s="33">
        <v>80</v>
      </c>
      <c r="B299" s="43" t="s">
        <v>169</v>
      </c>
      <c r="C299" s="38" t="s">
        <v>374</v>
      </c>
      <c r="D299" s="41">
        <v>7.4</v>
      </c>
      <c r="F299" s="27" t="e">
        <f>ROUND((F294)*D299,2)</f>
        <v>#REF!</v>
      </c>
      <c r="G299" s="27"/>
      <c r="H299" s="27"/>
      <c r="I299" s="27"/>
      <c r="J299" s="35"/>
      <c r="K299" s="35"/>
      <c r="L299" s="27"/>
    </row>
    <row r="300" spans="1:12" ht="10.5">
      <c r="A300" s="33">
        <v>81</v>
      </c>
      <c r="B300" s="43" t="s">
        <v>170</v>
      </c>
      <c r="C300" s="38" t="s">
        <v>374</v>
      </c>
      <c r="D300" s="41">
        <v>5.4</v>
      </c>
      <c r="F300" s="27" t="e">
        <f>ROUND((F295)*D300,2)</f>
        <v>#REF!</v>
      </c>
      <c r="G300" s="27"/>
      <c r="H300" s="27"/>
      <c r="I300" s="27"/>
      <c r="J300" s="35"/>
      <c r="K300" s="35"/>
      <c r="L300" s="27"/>
    </row>
    <row r="301" spans="1:12" ht="10.5">
      <c r="A301" s="33">
        <v>82</v>
      </c>
      <c r="B301" s="43" t="s">
        <v>171</v>
      </c>
      <c r="C301" s="38" t="s">
        <v>372</v>
      </c>
      <c r="D301" s="41">
        <v>0</v>
      </c>
      <c r="F301" s="27" t="e">
        <f>ROUND((F299+F300),2)</f>
        <v>#REF!</v>
      </c>
      <c r="G301" s="27"/>
      <c r="H301" s="27"/>
      <c r="I301" s="27"/>
      <c r="J301" s="35"/>
      <c r="K301" s="35"/>
      <c r="L301" s="27"/>
    </row>
    <row r="302" spans="1:12" ht="10.5">
      <c r="A302" s="33">
        <v>83</v>
      </c>
      <c r="B302" s="43" t="s">
        <v>172</v>
      </c>
      <c r="C302" s="38" t="s">
        <v>375</v>
      </c>
      <c r="D302" s="41">
        <v>0</v>
      </c>
      <c r="F302" s="27" t="e">
        <f>ROUND((F301/F296),2)</f>
        <v>#REF!</v>
      </c>
      <c r="G302" s="27"/>
      <c r="H302" s="27"/>
      <c r="I302" s="27"/>
      <c r="J302" s="35"/>
      <c r="K302" s="35"/>
      <c r="L302" s="27"/>
    </row>
    <row r="303" spans="1:12" ht="10.5">
      <c r="A303" s="33">
        <v>84</v>
      </c>
      <c r="B303" s="43" t="s">
        <v>173</v>
      </c>
      <c r="C303" s="38" t="s">
        <v>374</v>
      </c>
      <c r="D303" s="41">
        <v>4.49</v>
      </c>
      <c r="F303" s="27" t="e">
        <f>ROUND((F297)*D303,2)</f>
        <v>#REF!</v>
      </c>
      <c r="G303" s="27"/>
      <c r="H303" s="27"/>
      <c r="I303" s="27"/>
      <c r="J303" s="35"/>
      <c r="K303" s="35"/>
      <c r="L303" s="27"/>
    </row>
    <row r="304" spans="1:12" ht="10.5">
      <c r="A304" s="33">
        <v>85</v>
      </c>
      <c r="B304" s="43" t="s">
        <v>174</v>
      </c>
      <c r="C304" s="38" t="s">
        <v>374</v>
      </c>
      <c r="D304" s="41">
        <v>4.28</v>
      </c>
      <c r="F304" s="27" t="e">
        <f>ROUND((F298)*D304,2)</f>
        <v>#REF!</v>
      </c>
      <c r="G304" s="27"/>
      <c r="H304" s="27"/>
      <c r="I304" s="27"/>
      <c r="J304" s="35"/>
      <c r="K304" s="35"/>
      <c r="L304" s="27"/>
    </row>
    <row r="305" spans="1:12" ht="10.5">
      <c r="A305" s="33">
        <v>86</v>
      </c>
      <c r="B305" s="43" t="s">
        <v>175</v>
      </c>
      <c r="C305" s="38" t="s">
        <v>376</v>
      </c>
      <c r="D305" s="41">
        <v>0</v>
      </c>
      <c r="F305" s="27" t="e">
        <f>ROUND((F291*F302),2)</f>
        <v>#REF!</v>
      </c>
      <c r="G305" s="27"/>
      <c r="H305" s="27"/>
      <c r="I305" s="27"/>
      <c r="J305" s="35"/>
      <c r="K305" s="35"/>
      <c r="L305" s="27"/>
    </row>
    <row r="306" spans="1:12" ht="10.5">
      <c r="A306" s="33">
        <v>87</v>
      </c>
      <c r="B306" s="43" t="s">
        <v>176</v>
      </c>
      <c r="C306" s="38" t="s">
        <v>376</v>
      </c>
      <c r="D306" s="41">
        <v>0</v>
      </c>
      <c r="F306" s="27" t="e">
        <f>ROUND((F292*F302),2)</f>
        <v>#REF!</v>
      </c>
      <c r="G306" s="27"/>
      <c r="H306" s="27"/>
      <c r="I306" s="27"/>
      <c r="J306" s="35"/>
      <c r="K306" s="35"/>
      <c r="L306" s="27"/>
    </row>
    <row r="307" spans="1:12" ht="10.5">
      <c r="A307" s="33">
        <v>88</v>
      </c>
      <c r="B307" s="43" t="s">
        <v>177</v>
      </c>
      <c r="C307" s="38" t="s">
        <v>374</v>
      </c>
      <c r="D307" s="41">
        <v>0.85</v>
      </c>
      <c r="F307" s="27" t="e">
        <f>ROUND((F305)*D307,2)</f>
        <v>#REF!</v>
      </c>
      <c r="G307" s="27"/>
      <c r="H307" s="27"/>
      <c r="I307" s="27"/>
      <c r="J307" s="35"/>
      <c r="K307" s="35"/>
      <c r="L307" s="27"/>
    </row>
    <row r="308" spans="1:12" ht="10.5">
      <c r="A308" s="33">
        <v>89</v>
      </c>
      <c r="B308" s="43" t="s">
        <v>178</v>
      </c>
      <c r="C308" s="38" t="s">
        <v>374</v>
      </c>
      <c r="D308" s="41">
        <v>0.8</v>
      </c>
      <c r="F308" s="27" t="e">
        <f>ROUND((F306)*D308,2)</f>
        <v>#REF!</v>
      </c>
      <c r="G308" s="27"/>
      <c r="H308" s="27"/>
      <c r="I308" s="27"/>
      <c r="J308" s="35"/>
      <c r="K308" s="35"/>
      <c r="L308" s="27"/>
    </row>
    <row r="309" spans="1:12" ht="10.5">
      <c r="A309" s="33">
        <v>90</v>
      </c>
      <c r="B309" s="43" t="s">
        <v>179</v>
      </c>
      <c r="C309" s="38" t="s">
        <v>372</v>
      </c>
      <c r="D309" s="41">
        <v>0</v>
      </c>
      <c r="F309" s="27" t="e">
        <f>ROUND((F299+F303+F304+F307+F308),2)</f>
        <v>#REF!</v>
      </c>
      <c r="G309" s="27"/>
      <c r="H309" s="27"/>
      <c r="I309" s="27"/>
      <c r="J309" s="35"/>
      <c r="K309" s="35"/>
      <c r="L309" s="27"/>
    </row>
    <row r="310" spans="1:12" ht="10.5">
      <c r="A310" s="33">
        <v>91</v>
      </c>
      <c r="B310" s="43" t="s">
        <v>180</v>
      </c>
      <c r="C310" s="38" t="s">
        <v>377</v>
      </c>
      <c r="D310" s="41">
        <v>2.14</v>
      </c>
      <c r="F310" s="27" t="e">
        <f>ROUND((F309)*D310/100,2)</f>
        <v>#REF!</v>
      </c>
      <c r="G310" s="27"/>
      <c r="H310" s="27"/>
      <c r="I310" s="27"/>
      <c r="J310" s="35"/>
      <c r="K310" s="35"/>
      <c r="L310" s="27"/>
    </row>
    <row r="311" spans="1:12" ht="10.5">
      <c r="A311" s="33">
        <v>92</v>
      </c>
      <c r="B311" s="43" t="s">
        <v>181</v>
      </c>
      <c r="C311" s="38" t="s">
        <v>372</v>
      </c>
      <c r="D311" s="41">
        <v>0</v>
      </c>
      <c r="F311" s="27" t="e">
        <f>ROUND((F310+F309),2)</f>
        <v>#REF!</v>
      </c>
      <c r="G311" s="27"/>
      <c r="H311" s="27"/>
      <c r="I311" s="27"/>
      <c r="J311" s="35"/>
      <c r="K311" s="35"/>
      <c r="L311" s="27"/>
    </row>
    <row r="312" spans="1:12" ht="10.5">
      <c r="A312" s="33">
        <v>93</v>
      </c>
      <c r="B312" s="43" t="s">
        <v>182</v>
      </c>
      <c r="C312" s="38" t="s">
        <v>377</v>
      </c>
      <c r="D312" s="41">
        <v>2</v>
      </c>
      <c r="F312" s="27" t="e">
        <f>ROUND((F311)*D312/100,2)</f>
        <v>#REF!</v>
      </c>
      <c r="G312" s="27"/>
      <c r="H312" s="27"/>
      <c r="I312" s="27"/>
      <c r="J312" s="35"/>
      <c r="K312" s="35"/>
      <c r="L312" s="27"/>
    </row>
    <row r="313" spans="1:12" ht="10.5">
      <c r="A313" s="33">
        <v>94</v>
      </c>
      <c r="B313" s="43" t="s">
        <v>183</v>
      </c>
      <c r="C313" s="38" t="s">
        <v>372</v>
      </c>
      <c r="D313" s="41">
        <v>0</v>
      </c>
      <c r="F313" s="27" t="e">
        <f>ROUND((F311+F312),2)</f>
        <v>#REF!</v>
      </c>
      <c r="G313" s="27"/>
      <c r="H313" s="27"/>
      <c r="I313" s="27"/>
      <c r="J313" s="35"/>
      <c r="K313" s="35"/>
      <c r="L313" s="27"/>
    </row>
    <row r="314" spans="1:12" ht="10.5">
      <c r="A314" s="33">
        <v>95</v>
      </c>
      <c r="B314" s="43" t="s">
        <v>184</v>
      </c>
      <c r="C314" s="38" t="s">
        <v>377</v>
      </c>
      <c r="D314" s="41">
        <v>18</v>
      </c>
      <c r="F314" s="27" t="e">
        <f>ROUND((F313)*D314/100,2)</f>
        <v>#REF!</v>
      </c>
      <c r="G314" s="27"/>
      <c r="H314" s="27"/>
      <c r="I314" s="27"/>
      <c r="J314" s="35"/>
      <c r="K314" s="35"/>
      <c r="L314" s="27"/>
    </row>
    <row r="315" spans="1:12" ht="10.5">
      <c r="A315" s="33">
        <v>96</v>
      </c>
      <c r="B315" s="43" t="s">
        <v>185</v>
      </c>
      <c r="C315" s="38" t="s">
        <v>372</v>
      </c>
      <c r="D315" s="41">
        <v>0</v>
      </c>
      <c r="F315" s="27" t="e">
        <f>ROUND((F314+F313),2)</f>
        <v>#REF!</v>
      </c>
      <c r="G315" s="27"/>
      <c r="H315" s="27"/>
      <c r="I315" s="27"/>
      <c r="J315" s="35"/>
      <c r="K315" s="35"/>
      <c r="L315" s="27"/>
    </row>
    <row r="316" spans="1:12" ht="10.5">
      <c r="A316" s="33">
        <v>97</v>
      </c>
      <c r="B316" s="43" t="s">
        <v>165</v>
      </c>
      <c r="C316" s="38" t="s">
        <v>371</v>
      </c>
      <c r="D316" s="41">
        <v>0</v>
      </c>
      <c r="F316" s="27" t="e">
        <f>ROUND(SUM('Базовые цены с учетом расхода'!E49:E61),2)</f>
        <v>#REF!</v>
      </c>
      <c r="G316" s="27"/>
      <c r="H316" s="27"/>
      <c r="I316" s="27"/>
      <c r="J316" s="35"/>
      <c r="K316" s="35"/>
      <c r="L316" s="27"/>
    </row>
    <row r="317" spans="1:12" ht="10.5">
      <c r="A317" s="33">
        <v>98</v>
      </c>
      <c r="B317" s="43" t="s">
        <v>166</v>
      </c>
      <c r="C317" s="38" t="s">
        <v>372</v>
      </c>
      <c r="D317" s="41">
        <v>0</v>
      </c>
      <c r="F317" s="27" t="e">
        <f>ROUND((F294+F316),2)</f>
        <v>#REF!</v>
      </c>
      <c r="G317" s="27"/>
      <c r="H317" s="27"/>
      <c r="I317" s="27"/>
      <c r="J317" s="35"/>
      <c r="K317" s="35"/>
      <c r="L317" s="27"/>
    </row>
    <row r="318" spans="1:12" ht="10.5">
      <c r="A318" s="33">
        <v>99</v>
      </c>
      <c r="B318" s="43" t="s">
        <v>186</v>
      </c>
      <c r="C318" s="38" t="s">
        <v>371</v>
      </c>
      <c r="D318" s="41">
        <v>0</v>
      </c>
      <c r="F318" s="27"/>
      <c r="G318" s="27"/>
      <c r="H318" s="27"/>
      <c r="I318" s="27"/>
      <c r="J318" s="35" t="e">
        <f>ROUND(SUM('Базовые цены с учетом расхода'!I49:I61),8)</f>
        <v>#VALUE!</v>
      </c>
      <c r="K318" s="35"/>
      <c r="L318" s="27"/>
    </row>
    <row r="319" spans="1:12" ht="10.5">
      <c r="A319" s="33">
        <v>100</v>
      </c>
      <c r="B319" s="43" t="s">
        <v>187</v>
      </c>
      <c r="C319" s="38" t="s">
        <v>371</v>
      </c>
      <c r="D319" s="41">
        <v>0</v>
      </c>
      <c r="F319" s="27"/>
      <c r="G319" s="27"/>
      <c r="H319" s="27"/>
      <c r="I319" s="27"/>
      <c r="J319" s="35" t="e">
        <f>ROUND(SUM('Базовые цены с учетом расхода'!K49:K61),8)</f>
        <v>#VALUE!</v>
      </c>
      <c r="K319" s="35"/>
      <c r="L319" s="27"/>
    </row>
    <row r="320" spans="1:12" ht="10.5">
      <c r="A320" s="33">
        <v>101</v>
      </c>
      <c r="B320" s="43" t="s">
        <v>188</v>
      </c>
      <c r="C320" s="38" t="s">
        <v>372</v>
      </c>
      <c r="D320" s="41">
        <v>0</v>
      </c>
      <c r="F320" s="27"/>
      <c r="G320" s="27"/>
      <c r="H320" s="27"/>
      <c r="I320" s="27"/>
      <c r="J320" s="35" t="e">
        <f>ROUND((J318+J319),8)</f>
        <v>#VALUE!</v>
      </c>
      <c r="K320" s="35"/>
      <c r="L320" s="27"/>
    </row>
    <row r="321" ht="10.5">
      <c r="A321" s="33"/>
    </row>
    <row r="322" spans="1:14" ht="10.5">
      <c r="A322" s="33"/>
      <c r="B322" s="63" t="s">
        <v>235</v>
      </c>
      <c r="C322" s="63"/>
      <c r="D322" s="63"/>
      <c r="E322" s="63"/>
      <c r="F322" s="63"/>
      <c r="G322" s="63"/>
      <c r="H322" s="63"/>
      <c r="I322" s="63"/>
      <c r="J322" s="63"/>
      <c r="N322" s="41"/>
    </row>
    <row r="323" spans="1:10" ht="10.5">
      <c r="A323" s="33"/>
      <c r="B323" s="63"/>
      <c r="C323" s="63"/>
      <c r="D323" s="63"/>
      <c r="E323" s="63"/>
      <c r="F323" s="63"/>
      <c r="G323" s="63"/>
      <c r="H323" s="63"/>
      <c r="I323" s="63"/>
      <c r="J323" s="63"/>
    </row>
    <row r="324" spans="1:14" s="30" customFormat="1" ht="10.5">
      <c r="A324" s="31"/>
      <c r="B324" s="32" t="s">
        <v>356</v>
      </c>
      <c r="C324" s="32" t="s">
        <v>357</v>
      </c>
      <c r="D324" s="42" t="s">
        <v>358</v>
      </c>
      <c r="E324" s="32" t="s">
        <v>359</v>
      </c>
      <c r="F324" s="32" t="s">
        <v>360</v>
      </c>
      <c r="G324" s="32" t="s">
        <v>361</v>
      </c>
      <c r="H324" s="32" t="s">
        <v>362</v>
      </c>
      <c r="I324" s="32" t="s">
        <v>363</v>
      </c>
      <c r="J324" s="32" t="s">
        <v>364</v>
      </c>
      <c r="K324" s="32" t="s">
        <v>365</v>
      </c>
      <c r="L324" s="32" t="s">
        <v>366</v>
      </c>
      <c r="M324" s="32" t="s">
        <v>367</v>
      </c>
      <c r="N324" s="32"/>
    </row>
    <row r="325" spans="1:14" ht="10.5">
      <c r="A325" s="33">
        <v>1</v>
      </c>
      <c r="B325" s="43" t="s">
        <v>251</v>
      </c>
      <c r="C325" s="38" t="s">
        <v>368</v>
      </c>
      <c r="D325" s="41">
        <v>0</v>
      </c>
      <c r="E325" s="41"/>
      <c r="F325" s="27" t="e">
        <f>ROUND(SUM('Базовые цены с учетом расхода'!B65:B73),2)</f>
        <v>#REF!</v>
      </c>
      <c r="G325" s="27" t="e">
        <f>ROUND(SUM('Базовые цены с учетом расхода'!C65:C73),2)</f>
        <v>#REF!</v>
      </c>
      <c r="H325" s="27" t="e">
        <f>ROUND(SUM('Базовые цены с учетом расхода'!D65:D73),2)</f>
        <v>#REF!</v>
      </c>
      <c r="I325" s="27" t="e">
        <f>ROUND(SUM('Базовые цены с учетом расхода'!E65:E73),2)</f>
        <v>#REF!</v>
      </c>
      <c r="J325" s="35" t="e">
        <f>ROUND(SUM('Базовые цены с учетом расхода'!I65:I73),8)</f>
        <v>#VALUE!</v>
      </c>
      <c r="K325" s="35" t="e">
        <f>ROUND(SUM('Базовые цены с учетом расхода'!K65:K73),8)</f>
        <v>#VALUE!</v>
      </c>
      <c r="L325" s="27" t="e">
        <f>ROUND(SUM('Базовые цены с учетом расхода'!F65:F73),2)</f>
        <v>#REF!</v>
      </c>
      <c r="N325" s="41"/>
    </row>
    <row r="326" spans="1:12" ht="10.5">
      <c r="A326" s="33">
        <v>2</v>
      </c>
      <c r="B326" s="43" t="s">
        <v>115</v>
      </c>
      <c r="C326" s="38" t="s">
        <v>369</v>
      </c>
      <c r="D326" s="41">
        <v>0</v>
      </c>
      <c r="F326" s="27">
        <f>ROUND(SUMIF(Определители!I65:I73,"= ",'Базовые цены с учетом расхода'!B65:B73),2)</f>
        <v>0</v>
      </c>
      <c r="G326" s="27">
        <f>ROUND(SUMIF(Определители!I65:I73,"= ",'Базовые цены с учетом расхода'!C65:C73),2)</f>
        <v>0</v>
      </c>
      <c r="H326" s="27">
        <f>ROUND(SUMIF(Определители!I65:I73,"= ",'Базовые цены с учетом расхода'!D65:D73),2)</f>
        <v>0</v>
      </c>
      <c r="I326" s="27">
        <f>ROUND(SUMIF(Определители!I65:I73,"= ",'Базовые цены с учетом расхода'!E65:E73),2)</f>
        <v>0</v>
      </c>
      <c r="J326" s="35">
        <f>ROUND(SUMIF(Определители!I65:I73,"= ",'Базовые цены с учетом расхода'!I65:I73),8)</f>
        <v>0</v>
      </c>
      <c r="K326" s="35">
        <f>ROUND(SUMIF(Определители!I65:I73,"= ",'Базовые цены с учетом расхода'!K65:K73),8)</f>
        <v>0</v>
      </c>
      <c r="L326" s="27">
        <f>ROUND(SUMIF(Определители!I65:I73,"= ",'Базовые цены с учетом расхода'!F65:F73),2)</f>
        <v>0</v>
      </c>
    </row>
    <row r="327" spans="1:12" ht="10.5">
      <c r="A327" s="33">
        <v>3</v>
      </c>
      <c r="B327" s="43" t="s">
        <v>116</v>
      </c>
      <c r="C327" s="38" t="s">
        <v>369</v>
      </c>
      <c r="D327" s="41">
        <v>0</v>
      </c>
      <c r="F327" s="27" t="e">
        <f>ROUND(СУММПРОИЗВЕСЛИ(0.01,Определители!I65:I73," ",'Базовые цены с учетом расхода'!B65:B73,Начисления!X65:X73,0),2)</f>
        <v>#NAME?</v>
      </c>
      <c r="G327" s="27"/>
      <c r="H327" s="27"/>
      <c r="I327" s="27"/>
      <c r="J327" s="35"/>
      <c r="K327" s="35"/>
      <c r="L327" s="27"/>
    </row>
    <row r="328" spans="1:12" ht="10.5">
      <c r="A328" s="33">
        <v>4</v>
      </c>
      <c r="B328" s="43" t="s">
        <v>117</v>
      </c>
      <c r="C328" s="38" t="s">
        <v>369</v>
      </c>
      <c r="D328" s="41">
        <v>0</v>
      </c>
      <c r="F328" s="27" t="e">
        <f>ROUND(СУММПРОИЗВЕСЛИ(0.01,Определители!I65:I73," ",'Базовые цены с учетом расхода'!B65:B73,Начисления!Y65:Y73,0),2)</f>
        <v>#NAME?</v>
      </c>
      <c r="G328" s="27"/>
      <c r="H328" s="27"/>
      <c r="I328" s="27"/>
      <c r="J328" s="35"/>
      <c r="K328" s="35"/>
      <c r="L328" s="27"/>
    </row>
    <row r="329" spans="1:12" ht="10.5">
      <c r="A329" s="33">
        <v>5</v>
      </c>
      <c r="B329" s="43" t="s">
        <v>118</v>
      </c>
      <c r="C329" s="38" t="s">
        <v>369</v>
      </c>
      <c r="D329" s="41">
        <v>0</v>
      </c>
      <c r="F329" s="27" t="e">
        <f>ROUND(ТРАНСПРАСХОД(Определители!B65:B73,Определители!H65:H73,Определители!I65:I73,'Базовые цены с учетом расхода'!B65:B73,Начисления!Z65:Z73,Начисления!AA65:AA73),2)</f>
        <v>#NAME?</v>
      </c>
      <c r="G329" s="27"/>
      <c r="H329" s="27"/>
      <c r="I329" s="27"/>
      <c r="J329" s="35"/>
      <c r="K329" s="35"/>
      <c r="L329" s="27"/>
    </row>
    <row r="330" spans="1:12" ht="10.5">
      <c r="A330" s="33">
        <v>6</v>
      </c>
      <c r="B330" s="43" t="s">
        <v>119</v>
      </c>
      <c r="C330" s="38" t="s">
        <v>369</v>
      </c>
      <c r="D330" s="41">
        <v>0</v>
      </c>
      <c r="F330" s="27" t="e">
        <f>ROUND(СУММПРОИЗВЕСЛИ(0.01,Определители!I65:I73," ",'Базовые цены с учетом расхода'!B65:B73,Начисления!AC65:AC73,0),2)</f>
        <v>#NAME?</v>
      </c>
      <c r="G330" s="27"/>
      <c r="H330" s="27"/>
      <c r="I330" s="27"/>
      <c r="J330" s="35"/>
      <c r="K330" s="35"/>
      <c r="L330" s="27"/>
    </row>
    <row r="331" spans="1:12" ht="10.5">
      <c r="A331" s="33">
        <v>7</v>
      </c>
      <c r="B331" s="43" t="s">
        <v>120</v>
      </c>
      <c r="C331" s="38" t="s">
        <v>369</v>
      </c>
      <c r="D331" s="41">
        <v>0</v>
      </c>
      <c r="F331" s="27" t="e">
        <f>ROUND(СУММПРОИЗВЕСЛИ(0.01,Определители!I65:I73," ",'Базовые цены с учетом расхода'!B65:B73,Начисления!AF65:AF73,0),2)</f>
        <v>#NAME?</v>
      </c>
      <c r="G331" s="27"/>
      <c r="H331" s="27"/>
      <c r="I331" s="27"/>
      <c r="J331" s="35"/>
      <c r="K331" s="35"/>
      <c r="L331" s="27"/>
    </row>
    <row r="332" spans="1:12" ht="10.5">
      <c r="A332" s="33">
        <v>8</v>
      </c>
      <c r="B332" s="43" t="s">
        <v>121</v>
      </c>
      <c r="C332" s="38" t="s">
        <v>369</v>
      </c>
      <c r="D332" s="41">
        <v>0</v>
      </c>
      <c r="F332" s="27" t="e">
        <f>ROUND(ЗАГОТСКЛАДРАСХОД(Определители!B65:B73,Определители!H65:H73,Определители!I65:I73,'Базовые цены с учетом расхода'!B65:B73,Начисления!X65:X73,Начисления!Y65:Y73,Начисления!Z65:Z73,Начисления!AA65:AA73,Начисления!AB65:AB73,Начисления!AC65:AC73,Начисления!AF65:AF73),2)</f>
        <v>#NAME?</v>
      </c>
      <c r="G332" s="27"/>
      <c r="H332" s="27"/>
      <c r="I332" s="27"/>
      <c r="J332" s="35"/>
      <c r="K332" s="35"/>
      <c r="L332" s="27"/>
    </row>
    <row r="333" spans="1:12" ht="10.5">
      <c r="A333" s="33">
        <v>9</v>
      </c>
      <c r="B333" s="43" t="s">
        <v>122</v>
      </c>
      <c r="C333" s="38" t="s">
        <v>369</v>
      </c>
      <c r="D333" s="41">
        <v>0</v>
      </c>
      <c r="F333" s="27" t="e">
        <f>ROUND(СУММПРОИЗВЕСЛИ(1,Определители!I65:I73," ",'Базовые цены с учетом расхода'!M65:M73,Начисления!I65:I73,0),2)</f>
        <v>#NAME?</v>
      </c>
      <c r="G333" s="27"/>
      <c r="H333" s="27"/>
      <c r="I333" s="27"/>
      <c r="J333" s="35"/>
      <c r="K333" s="35"/>
      <c r="L333" s="27"/>
    </row>
    <row r="334" spans="1:12" ht="10.5">
      <c r="A334" s="33">
        <v>10</v>
      </c>
      <c r="B334" s="43" t="s">
        <v>123</v>
      </c>
      <c r="C334" s="38" t="s">
        <v>370</v>
      </c>
      <c r="D334" s="41">
        <v>0</v>
      </c>
      <c r="F334" s="27" t="e">
        <f>ROUND((F333+F344+F364),2)</f>
        <v>#NAME?</v>
      </c>
      <c r="G334" s="27"/>
      <c r="H334" s="27"/>
      <c r="I334" s="27"/>
      <c r="J334" s="35"/>
      <c r="K334" s="35"/>
      <c r="L334" s="27"/>
    </row>
    <row r="335" spans="1:12" ht="10.5">
      <c r="A335" s="33">
        <v>11</v>
      </c>
      <c r="B335" s="43" t="s">
        <v>124</v>
      </c>
      <c r="C335" s="38" t="s">
        <v>370</v>
      </c>
      <c r="D335" s="41">
        <v>0</v>
      </c>
      <c r="F335" s="27" t="e">
        <f>ROUND((F326+F327+F328+F329+F330+F331+F332+F334),2)</f>
        <v>#NAME?</v>
      </c>
      <c r="G335" s="27"/>
      <c r="H335" s="27"/>
      <c r="I335" s="27"/>
      <c r="J335" s="35"/>
      <c r="K335" s="35"/>
      <c r="L335" s="27"/>
    </row>
    <row r="336" spans="1:12" ht="10.5">
      <c r="A336" s="33">
        <v>12</v>
      </c>
      <c r="B336" s="43" t="s">
        <v>125</v>
      </c>
      <c r="C336" s="38" t="s">
        <v>369</v>
      </c>
      <c r="D336" s="41">
        <v>0</v>
      </c>
      <c r="F336" s="27" t="e">
        <f>ROUND(SUMIF(Определители!I65:I73,"=1",'Базовые цены с учетом расхода'!B65:B73),2)</f>
        <v>#REF!</v>
      </c>
      <c r="G336" s="27" t="e">
        <f>ROUND(SUMIF(Определители!I65:I73,"=1",'Базовые цены с учетом расхода'!C65:C73),2)</f>
        <v>#REF!</v>
      </c>
      <c r="H336" s="27" t="e">
        <f>ROUND(SUMIF(Определители!I65:I73,"=1",'Базовые цены с учетом расхода'!D65:D73),2)</f>
        <v>#REF!</v>
      </c>
      <c r="I336" s="27" t="e">
        <f>ROUND(SUMIF(Определители!I65:I73,"=1",'Базовые цены с учетом расхода'!E65:E73),2)</f>
        <v>#REF!</v>
      </c>
      <c r="J336" s="35" t="e">
        <f>ROUND(SUMIF(Определители!I65:I73,"=1",'Базовые цены с учетом расхода'!I65:I73),8)</f>
        <v>#VALUE!</v>
      </c>
      <c r="K336" s="35" t="e">
        <f>ROUND(SUMIF(Определители!I65:I73,"=1",'Базовые цены с учетом расхода'!K65:K73),8)</f>
        <v>#VALUE!</v>
      </c>
      <c r="L336" s="27" t="e">
        <f>ROUND(SUMIF(Определители!I65:I73,"=1",'Базовые цены с учетом расхода'!F65:F73),2)</f>
        <v>#REF!</v>
      </c>
    </row>
    <row r="337" spans="1:12" ht="10.5">
      <c r="A337" s="33">
        <v>13</v>
      </c>
      <c r="B337" s="43" t="s">
        <v>126</v>
      </c>
      <c r="C337" s="38" t="s">
        <v>369</v>
      </c>
      <c r="D337" s="41">
        <v>0</v>
      </c>
      <c r="F337" s="27"/>
      <c r="G337" s="27"/>
      <c r="H337" s="27"/>
      <c r="I337" s="27"/>
      <c r="J337" s="35"/>
      <c r="K337" s="35"/>
      <c r="L337" s="27"/>
    </row>
    <row r="338" spans="1:12" ht="10.5">
      <c r="A338" s="33">
        <v>14</v>
      </c>
      <c r="B338" s="43" t="s">
        <v>127</v>
      </c>
      <c r="C338" s="38" t="s">
        <v>369</v>
      </c>
      <c r="D338" s="41">
        <v>0</v>
      </c>
      <c r="F338" s="27"/>
      <c r="G338" s="27" t="e">
        <f>ROUND(SUMIF(Определители!I65:I73,"=1",'Базовые цены с учетом расхода'!U65:U73),2)</f>
        <v>#REF!</v>
      </c>
      <c r="H338" s="27"/>
      <c r="I338" s="27"/>
      <c r="J338" s="35"/>
      <c r="K338" s="35"/>
      <c r="L338" s="27"/>
    </row>
    <row r="339" spans="1:12" ht="10.5">
      <c r="A339" s="33">
        <v>15</v>
      </c>
      <c r="B339" s="43" t="s">
        <v>128</v>
      </c>
      <c r="C339" s="38" t="s">
        <v>369</v>
      </c>
      <c r="D339" s="41">
        <v>0</v>
      </c>
      <c r="F339" s="27" t="e">
        <f>ROUND(SUMIF(Определители!I65:I73,"=1",'Базовые цены с учетом расхода'!V65:V73),2)</f>
        <v>#REF!</v>
      </c>
      <c r="G339" s="27"/>
      <c r="H339" s="27"/>
      <c r="I339" s="27"/>
      <c r="J339" s="35"/>
      <c r="K339" s="35"/>
      <c r="L339" s="27"/>
    </row>
    <row r="340" spans="1:12" ht="10.5">
      <c r="A340" s="33">
        <v>16</v>
      </c>
      <c r="B340" s="43" t="s">
        <v>129</v>
      </c>
      <c r="C340" s="38" t="s">
        <v>369</v>
      </c>
      <c r="D340" s="41">
        <v>0</v>
      </c>
      <c r="F340" s="27" t="e">
        <f>ROUND(СУММЕСЛИ2(Определители!I65:I73,"1",Определители!G65:G73,"1",'Базовые цены с учетом расхода'!B65:B73),2)</f>
        <v>#NAME?</v>
      </c>
      <c r="G340" s="27"/>
      <c r="H340" s="27"/>
      <c r="I340" s="27"/>
      <c r="J340" s="35"/>
      <c r="K340" s="35"/>
      <c r="L340" s="27"/>
    </row>
    <row r="341" spans="1:12" ht="10.5">
      <c r="A341" s="33">
        <v>17</v>
      </c>
      <c r="B341" s="43" t="s">
        <v>130</v>
      </c>
      <c r="C341" s="38" t="s">
        <v>369</v>
      </c>
      <c r="D341" s="41">
        <v>0</v>
      </c>
      <c r="F341" s="27" t="e">
        <f>ROUND(SUMIF(Определители!I65:I73,"=1",'Базовые цены с учетом расхода'!H65:H73),2)</f>
        <v>#REF!</v>
      </c>
      <c r="G341" s="27"/>
      <c r="H341" s="27"/>
      <c r="I341" s="27"/>
      <c r="J341" s="35"/>
      <c r="K341" s="35"/>
      <c r="L341" s="27"/>
    </row>
    <row r="342" spans="1:12" ht="10.5">
      <c r="A342" s="33">
        <v>18</v>
      </c>
      <c r="B342" s="43" t="s">
        <v>140</v>
      </c>
      <c r="C342" s="38" t="s">
        <v>369</v>
      </c>
      <c r="D342" s="41">
        <v>0</v>
      </c>
      <c r="F342" s="27" t="e">
        <f>ROUND(SUMIF(Определители!I65:I73,"=1",'Базовые цены с учетом расхода'!N65:N73),2)</f>
        <v>#REF!</v>
      </c>
      <c r="G342" s="27"/>
      <c r="H342" s="27"/>
      <c r="I342" s="27"/>
      <c r="J342" s="35"/>
      <c r="K342" s="35"/>
      <c r="L342" s="27"/>
    </row>
    <row r="343" spans="1:12" ht="10.5">
      <c r="A343" s="33">
        <v>19</v>
      </c>
      <c r="B343" s="43" t="s">
        <v>141</v>
      </c>
      <c r="C343" s="38" t="s">
        <v>369</v>
      </c>
      <c r="D343" s="41">
        <v>0</v>
      </c>
      <c r="F343" s="27" t="e">
        <f>ROUND(SUMIF(Определители!I65:I73,"=1",'Базовые цены с учетом расхода'!O65:O73),2)</f>
        <v>#REF!</v>
      </c>
      <c r="G343" s="27"/>
      <c r="H343" s="27"/>
      <c r="I343" s="27"/>
      <c r="J343" s="35"/>
      <c r="K343" s="35"/>
      <c r="L343" s="27"/>
    </row>
    <row r="344" spans="1:12" ht="10.5">
      <c r="A344" s="33">
        <v>20</v>
      </c>
      <c r="B344" s="43" t="s">
        <v>123</v>
      </c>
      <c r="C344" s="38" t="s">
        <v>369</v>
      </c>
      <c r="D344" s="41">
        <v>0</v>
      </c>
      <c r="F344" s="27" t="e">
        <f>ROUND(СУММПРОИЗВЕСЛИ(1,Определители!I65:I73," ",'Базовые цены с учетом расхода'!M65:M73,Начисления!I65:I73,0),2)</f>
        <v>#NAME?</v>
      </c>
      <c r="G344" s="27"/>
      <c r="H344" s="27"/>
      <c r="I344" s="27"/>
      <c r="J344" s="35"/>
      <c r="K344" s="35"/>
      <c r="L344" s="27"/>
    </row>
    <row r="345" spans="1:12" ht="10.5">
      <c r="A345" s="33">
        <v>21</v>
      </c>
      <c r="B345" s="43" t="s">
        <v>133</v>
      </c>
      <c r="C345" s="38" t="s">
        <v>370</v>
      </c>
      <c r="D345" s="41">
        <v>0</v>
      </c>
      <c r="F345" s="27" t="e">
        <f>ROUND((F336+F342+F343),2)</f>
        <v>#REF!</v>
      </c>
      <c r="G345" s="27"/>
      <c r="H345" s="27"/>
      <c r="I345" s="27"/>
      <c r="J345" s="35"/>
      <c r="K345" s="35"/>
      <c r="L345" s="27"/>
    </row>
    <row r="346" spans="1:12" ht="10.5">
      <c r="A346" s="33">
        <v>22</v>
      </c>
      <c r="B346" s="43" t="s">
        <v>134</v>
      </c>
      <c r="C346" s="38" t="s">
        <v>369</v>
      </c>
      <c r="D346" s="41">
        <v>0</v>
      </c>
      <c r="F346" s="27" t="e">
        <f>ROUND(SUMIF(Определители!I65:I73,"=2",'Базовые цены с учетом расхода'!B65:B73),2)</f>
        <v>#REF!</v>
      </c>
      <c r="G346" s="27" t="e">
        <f>ROUND(SUMIF(Определители!I65:I73,"=2",'Базовые цены с учетом расхода'!C65:C73),2)</f>
        <v>#REF!</v>
      </c>
      <c r="H346" s="27" t="e">
        <f>ROUND(SUMIF(Определители!I65:I73,"=2",'Базовые цены с учетом расхода'!D65:D73),2)</f>
        <v>#REF!</v>
      </c>
      <c r="I346" s="27" t="e">
        <f>ROUND(SUMIF(Определители!I65:I73,"=2",'Базовые цены с учетом расхода'!E65:E73),2)</f>
        <v>#REF!</v>
      </c>
      <c r="J346" s="35" t="e">
        <f>ROUND(SUMIF(Определители!I65:I73,"=2",'Базовые цены с учетом расхода'!I65:I73),8)</f>
        <v>#VALUE!</v>
      </c>
      <c r="K346" s="35" t="e">
        <f>ROUND(SUMIF(Определители!I65:I73,"=2",'Базовые цены с учетом расхода'!K65:K73),8)</f>
        <v>#VALUE!</v>
      </c>
      <c r="L346" s="27" t="e">
        <f>ROUND(SUMIF(Определители!I65:I73,"=2",'Базовые цены с учетом расхода'!F65:F73),2)</f>
        <v>#REF!</v>
      </c>
    </row>
    <row r="347" spans="1:12" ht="10.5">
      <c r="A347" s="33">
        <v>23</v>
      </c>
      <c r="B347" s="43" t="s">
        <v>126</v>
      </c>
      <c r="C347" s="38" t="s">
        <v>369</v>
      </c>
      <c r="D347" s="41">
        <v>0</v>
      </c>
      <c r="F347" s="27"/>
      <c r="G347" s="27"/>
      <c r="H347" s="27"/>
      <c r="I347" s="27"/>
      <c r="J347" s="35"/>
      <c r="K347" s="35"/>
      <c r="L347" s="27"/>
    </row>
    <row r="348" spans="1:12" ht="10.5">
      <c r="A348" s="33">
        <v>24</v>
      </c>
      <c r="B348" s="43" t="s">
        <v>135</v>
      </c>
      <c r="C348" s="38" t="s">
        <v>369</v>
      </c>
      <c r="D348" s="41">
        <v>0</v>
      </c>
      <c r="F348" s="27" t="e">
        <f>ROUND(СУММЕСЛИ2(Определители!I65:I73,"2",Определители!G65:G73,"1",'Базовые цены с учетом расхода'!B65:B73),2)</f>
        <v>#NAME?</v>
      </c>
      <c r="G348" s="27"/>
      <c r="H348" s="27"/>
      <c r="I348" s="27"/>
      <c r="J348" s="35"/>
      <c r="K348" s="35"/>
      <c r="L348" s="27"/>
    </row>
    <row r="349" spans="1:12" ht="10.5">
      <c r="A349" s="33">
        <v>25</v>
      </c>
      <c r="B349" s="43" t="s">
        <v>130</v>
      </c>
      <c r="C349" s="38" t="s">
        <v>369</v>
      </c>
      <c r="D349" s="41">
        <v>0</v>
      </c>
      <c r="F349" s="27" t="e">
        <f>ROUND(SUMIF(Определители!I65:I73,"=2",'Базовые цены с учетом расхода'!H65:H73),2)</f>
        <v>#REF!</v>
      </c>
      <c r="G349" s="27"/>
      <c r="H349" s="27"/>
      <c r="I349" s="27"/>
      <c r="J349" s="35"/>
      <c r="K349" s="35"/>
      <c r="L349" s="27"/>
    </row>
    <row r="350" spans="1:12" ht="10.5">
      <c r="A350" s="33">
        <v>26</v>
      </c>
      <c r="B350" s="43" t="s">
        <v>140</v>
      </c>
      <c r="C350" s="38" t="s">
        <v>369</v>
      </c>
      <c r="D350" s="41">
        <v>0</v>
      </c>
      <c r="F350" s="27" t="e">
        <f>ROUND(SUMIF(Определители!I65:I73,"=2",'Базовые цены с учетом расхода'!N65:N73),2)</f>
        <v>#REF!</v>
      </c>
      <c r="G350" s="27"/>
      <c r="H350" s="27"/>
      <c r="I350" s="27"/>
      <c r="J350" s="35"/>
      <c r="K350" s="35"/>
      <c r="L350" s="27"/>
    </row>
    <row r="351" spans="1:12" ht="10.5">
      <c r="A351" s="33">
        <v>27</v>
      </c>
      <c r="B351" s="43" t="s">
        <v>141</v>
      </c>
      <c r="C351" s="38" t="s">
        <v>369</v>
      </c>
      <c r="D351" s="41">
        <v>0</v>
      </c>
      <c r="F351" s="27" t="e">
        <f>ROUND(SUMIF(Определители!I65:I73,"=2",'Базовые цены с учетом расхода'!O65:O73),2)</f>
        <v>#REF!</v>
      </c>
      <c r="G351" s="27"/>
      <c r="H351" s="27"/>
      <c r="I351" s="27"/>
      <c r="J351" s="35"/>
      <c r="K351" s="35"/>
      <c r="L351" s="27"/>
    </row>
    <row r="352" spans="1:12" ht="10.5">
      <c r="A352" s="33">
        <v>28</v>
      </c>
      <c r="B352" s="43" t="s">
        <v>138</v>
      </c>
      <c r="C352" s="38" t="s">
        <v>370</v>
      </c>
      <c r="D352" s="41">
        <v>0</v>
      </c>
      <c r="F352" s="27" t="e">
        <f>ROUND((F346+F350+F351),2)</f>
        <v>#REF!</v>
      </c>
      <c r="G352" s="27"/>
      <c r="H352" s="27"/>
      <c r="I352" s="27"/>
      <c r="J352" s="35"/>
      <c r="K352" s="35"/>
      <c r="L352" s="27"/>
    </row>
    <row r="353" spans="1:12" ht="10.5">
      <c r="A353" s="33">
        <v>29</v>
      </c>
      <c r="B353" s="43" t="s">
        <v>139</v>
      </c>
      <c r="C353" s="38" t="s">
        <v>369</v>
      </c>
      <c r="D353" s="41">
        <v>0</v>
      </c>
      <c r="F353" s="27">
        <f>ROUND(SUMIF(Определители!I65:I73,"=3",'Базовые цены с учетом расхода'!B65:B73),2)</f>
        <v>0</v>
      </c>
      <c r="G353" s="27">
        <f>ROUND(SUMIF(Определители!I65:I73,"=3",'Базовые цены с учетом расхода'!C65:C73),2)</f>
        <v>0</v>
      </c>
      <c r="H353" s="27">
        <f>ROUND(SUMIF(Определители!I65:I73,"=3",'Базовые цены с учетом расхода'!D65:D73),2)</f>
        <v>0</v>
      </c>
      <c r="I353" s="27">
        <f>ROUND(SUMIF(Определители!I65:I73,"=3",'Базовые цены с учетом расхода'!E65:E73),2)</f>
        <v>0</v>
      </c>
      <c r="J353" s="35">
        <f>ROUND(SUMIF(Определители!I65:I73,"=3",'Базовые цены с учетом расхода'!I65:I73),8)</f>
        <v>0</v>
      </c>
      <c r="K353" s="35">
        <f>ROUND(SUMIF(Определители!I65:I73,"=3",'Базовые цены с учетом расхода'!K65:K73),8)</f>
        <v>0</v>
      </c>
      <c r="L353" s="27">
        <f>ROUND(SUMIF(Определители!I65:I73,"=3",'Базовые цены с учетом расхода'!F65:F73),2)</f>
        <v>0</v>
      </c>
    </row>
    <row r="354" spans="1:12" ht="10.5">
      <c r="A354" s="33">
        <v>30</v>
      </c>
      <c r="B354" s="43" t="s">
        <v>130</v>
      </c>
      <c r="C354" s="38" t="s">
        <v>369</v>
      </c>
      <c r="D354" s="41">
        <v>0</v>
      </c>
      <c r="F354" s="27">
        <f>ROUND(SUMIF(Определители!I65:I73,"=3",'Базовые цены с учетом расхода'!H65:H73),2)</f>
        <v>0</v>
      </c>
      <c r="G354" s="27"/>
      <c r="H354" s="27"/>
      <c r="I354" s="27"/>
      <c r="J354" s="35"/>
      <c r="K354" s="35"/>
      <c r="L354" s="27"/>
    </row>
    <row r="355" spans="1:12" ht="10.5">
      <c r="A355" s="33">
        <v>31</v>
      </c>
      <c r="B355" s="43" t="s">
        <v>140</v>
      </c>
      <c r="C355" s="38" t="s">
        <v>369</v>
      </c>
      <c r="D355" s="41">
        <v>0</v>
      </c>
      <c r="F355" s="27">
        <f>ROUND(SUMIF(Определители!I65:I73,"=3",'Базовые цены с учетом расхода'!N65:N73),2)</f>
        <v>0</v>
      </c>
      <c r="G355" s="27"/>
      <c r="H355" s="27"/>
      <c r="I355" s="27"/>
      <c r="J355" s="35"/>
      <c r="K355" s="35"/>
      <c r="L355" s="27"/>
    </row>
    <row r="356" spans="1:12" ht="10.5">
      <c r="A356" s="33">
        <v>32</v>
      </c>
      <c r="B356" s="43" t="s">
        <v>141</v>
      </c>
      <c r="C356" s="38" t="s">
        <v>369</v>
      </c>
      <c r="D356" s="41">
        <v>0</v>
      </c>
      <c r="F356" s="27">
        <f>ROUND(SUMIF(Определители!I65:I73,"=3",'Базовые цены с учетом расхода'!O65:O73),2)</f>
        <v>0</v>
      </c>
      <c r="G356" s="27"/>
      <c r="H356" s="27"/>
      <c r="I356" s="27"/>
      <c r="J356" s="35"/>
      <c r="K356" s="35"/>
      <c r="L356" s="27"/>
    </row>
    <row r="357" spans="1:12" ht="10.5">
      <c r="A357" s="33">
        <v>33</v>
      </c>
      <c r="B357" s="43" t="s">
        <v>142</v>
      </c>
      <c r="C357" s="38" t="s">
        <v>370</v>
      </c>
      <c r="D357" s="41">
        <v>0</v>
      </c>
      <c r="F357" s="27">
        <f>ROUND((F353+F355+F356),2)</f>
        <v>0</v>
      </c>
      <c r="G357" s="27"/>
      <c r="H357" s="27"/>
      <c r="I357" s="27"/>
      <c r="J357" s="35"/>
      <c r="K357" s="35"/>
      <c r="L357" s="27"/>
    </row>
    <row r="358" spans="1:12" ht="10.5">
      <c r="A358" s="33">
        <v>34</v>
      </c>
      <c r="B358" s="43" t="s">
        <v>143</v>
      </c>
      <c r="C358" s="38" t="s">
        <v>369</v>
      </c>
      <c r="D358" s="41">
        <v>0</v>
      </c>
      <c r="F358" s="27">
        <f>ROUND(SUMIF(Определители!I65:I73,"=4",'Базовые цены с учетом расхода'!B65:B73),2)</f>
        <v>0</v>
      </c>
      <c r="G358" s="27">
        <f>ROUND(SUMIF(Определители!I65:I73,"=4",'Базовые цены с учетом расхода'!C65:C73),2)</f>
        <v>0</v>
      </c>
      <c r="H358" s="27">
        <f>ROUND(SUMIF(Определители!I65:I73,"=4",'Базовые цены с учетом расхода'!D65:D73),2)</f>
        <v>0</v>
      </c>
      <c r="I358" s="27">
        <f>ROUND(SUMIF(Определители!I65:I73,"=4",'Базовые цены с учетом расхода'!E65:E73),2)</f>
        <v>0</v>
      </c>
      <c r="J358" s="35">
        <f>ROUND(SUMIF(Определители!I65:I73,"=4",'Базовые цены с учетом расхода'!I65:I73),8)</f>
        <v>0</v>
      </c>
      <c r="K358" s="35">
        <f>ROUND(SUMIF(Определители!I65:I73,"=4",'Базовые цены с учетом расхода'!K65:K73),8)</f>
        <v>0</v>
      </c>
      <c r="L358" s="27">
        <f>ROUND(SUMIF(Определители!I65:I73,"=4",'Базовые цены с учетом расхода'!F65:F73),2)</f>
        <v>0</v>
      </c>
    </row>
    <row r="359" spans="1:12" ht="10.5">
      <c r="A359" s="33">
        <v>35</v>
      </c>
      <c r="B359" s="43" t="s">
        <v>126</v>
      </c>
      <c r="C359" s="38" t="s">
        <v>369</v>
      </c>
      <c r="D359" s="41">
        <v>0</v>
      </c>
      <c r="F359" s="27"/>
      <c r="G359" s="27"/>
      <c r="H359" s="27"/>
      <c r="I359" s="27"/>
      <c r="J359" s="35"/>
      <c r="K359" s="35"/>
      <c r="L359" s="27"/>
    </row>
    <row r="360" spans="1:12" ht="10.5">
      <c r="A360" s="33">
        <v>36</v>
      </c>
      <c r="B360" s="43" t="s">
        <v>144</v>
      </c>
      <c r="C360" s="38" t="s">
        <v>369</v>
      </c>
      <c r="D360" s="41">
        <v>0</v>
      </c>
      <c r="F360" s="27"/>
      <c r="G360" s="27"/>
      <c r="H360" s="27"/>
      <c r="I360" s="27"/>
      <c r="J360" s="35"/>
      <c r="K360" s="35"/>
      <c r="L360" s="27"/>
    </row>
    <row r="361" spans="1:12" ht="10.5">
      <c r="A361" s="33">
        <v>37</v>
      </c>
      <c r="B361" s="43" t="s">
        <v>130</v>
      </c>
      <c r="C361" s="38" t="s">
        <v>369</v>
      </c>
      <c r="D361" s="41">
        <v>0</v>
      </c>
      <c r="F361" s="27">
        <f>ROUND(SUMIF(Определители!I65:I73,"=4",'Базовые цены с учетом расхода'!H65:H73),2)</f>
        <v>0</v>
      </c>
      <c r="G361" s="27"/>
      <c r="H361" s="27"/>
      <c r="I361" s="27"/>
      <c r="J361" s="35"/>
      <c r="K361" s="35"/>
      <c r="L361" s="27"/>
    </row>
    <row r="362" spans="1:12" ht="10.5">
      <c r="A362" s="33">
        <v>38</v>
      </c>
      <c r="B362" s="43" t="s">
        <v>140</v>
      </c>
      <c r="C362" s="38" t="s">
        <v>369</v>
      </c>
      <c r="D362" s="41">
        <v>0</v>
      </c>
      <c r="F362" s="27">
        <f>ROUND(SUMIF(Определители!I65:I73,"=4",'Базовые цены с учетом расхода'!N65:N73),2)</f>
        <v>0</v>
      </c>
      <c r="G362" s="27"/>
      <c r="H362" s="27"/>
      <c r="I362" s="27"/>
      <c r="J362" s="35"/>
      <c r="K362" s="35"/>
      <c r="L362" s="27"/>
    </row>
    <row r="363" spans="1:12" ht="10.5">
      <c r="A363" s="33">
        <v>39</v>
      </c>
      <c r="B363" s="43" t="s">
        <v>141</v>
      </c>
      <c r="C363" s="38" t="s">
        <v>369</v>
      </c>
      <c r="D363" s="41">
        <v>0</v>
      </c>
      <c r="F363" s="27">
        <f>ROUND(SUMIF(Определители!I65:I73,"=4",'Базовые цены с учетом расхода'!O65:O73),2)</f>
        <v>0</v>
      </c>
      <c r="G363" s="27"/>
      <c r="H363" s="27"/>
      <c r="I363" s="27"/>
      <c r="J363" s="35"/>
      <c r="K363" s="35"/>
      <c r="L363" s="27"/>
    </row>
    <row r="364" spans="1:12" ht="10.5">
      <c r="A364" s="33">
        <v>40</v>
      </c>
      <c r="B364" s="43" t="s">
        <v>123</v>
      </c>
      <c r="C364" s="38" t="s">
        <v>369</v>
      </c>
      <c r="D364" s="41">
        <v>0</v>
      </c>
      <c r="F364" s="27" t="e">
        <f>ROUND(СУММПРОИЗВЕСЛИ(1,Определители!I65:I73," ",'Базовые цены с учетом расхода'!M65:M73,Начисления!I65:I73,0),2)</f>
        <v>#NAME?</v>
      </c>
      <c r="G364" s="27"/>
      <c r="H364" s="27"/>
      <c r="I364" s="27"/>
      <c r="J364" s="35"/>
      <c r="K364" s="35"/>
      <c r="L364" s="27"/>
    </row>
    <row r="365" spans="1:12" ht="10.5">
      <c r="A365" s="33">
        <v>41</v>
      </c>
      <c r="B365" s="43" t="s">
        <v>145</v>
      </c>
      <c r="C365" s="38" t="s">
        <v>370</v>
      </c>
      <c r="D365" s="41">
        <v>0</v>
      </c>
      <c r="F365" s="27">
        <f>ROUND((F358+F362+F363),2)</f>
        <v>0</v>
      </c>
      <c r="G365" s="27"/>
      <c r="H365" s="27"/>
      <c r="I365" s="27"/>
      <c r="J365" s="35"/>
      <c r="K365" s="35"/>
      <c r="L365" s="27"/>
    </row>
    <row r="366" spans="1:12" ht="10.5">
      <c r="A366" s="33">
        <v>42</v>
      </c>
      <c r="B366" s="43" t="s">
        <v>146</v>
      </c>
      <c r="C366" s="38" t="s">
        <v>369</v>
      </c>
      <c r="D366" s="41">
        <v>0</v>
      </c>
      <c r="F366" s="27">
        <f>ROUND(SUMIF(Определители!I65:I73,"=5",'Базовые цены с учетом расхода'!B65:B73),2)</f>
        <v>0</v>
      </c>
      <c r="G366" s="27">
        <f>ROUND(SUMIF(Определители!I65:I73,"=5",'Базовые цены с учетом расхода'!C65:C73),2)</f>
        <v>0</v>
      </c>
      <c r="H366" s="27">
        <f>ROUND(SUMIF(Определители!I65:I73,"=5",'Базовые цены с учетом расхода'!D65:D73),2)</f>
        <v>0</v>
      </c>
      <c r="I366" s="27">
        <f>ROUND(SUMIF(Определители!I65:I73,"=5",'Базовые цены с учетом расхода'!E65:E73),2)</f>
        <v>0</v>
      </c>
      <c r="J366" s="35">
        <f>ROUND(SUMIF(Определители!I65:I73,"=5",'Базовые цены с учетом расхода'!I65:I73),8)</f>
        <v>0</v>
      </c>
      <c r="K366" s="35">
        <f>ROUND(SUMIF(Определители!I65:I73,"=5",'Базовые цены с учетом расхода'!K65:K73),8)</f>
        <v>0</v>
      </c>
      <c r="L366" s="27">
        <f>ROUND(SUMIF(Определители!I65:I73,"=5",'Базовые цены с учетом расхода'!F65:F73),2)</f>
        <v>0</v>
      </c>
    </row>
    <row r="367" spans="1:12" ht="10.5">
      <c r="A367" s="33">
        <v>43</v>
      </c>
      <c r="B367" s="43" t="s">
        <v>130</v>
      </c>
      <c r="C367" s="38" t="s">
        <v>369</v>
      </c>
      <c r="D367" s="41">
        <v>0</v>
      </c>
      <c r="F367" s="27">
        <f>ROUND(SUMIF(Определители!I65:I73,"=5",'Базовые цены с учетом расхода'!H65:H73),2)</f>
        <v>0</v>
      </c>
      <c r="G367" s="27"/>
      <c r="H367" s="27"/>
      <c r="I367" s="27"/>
      <c r="J367" s="35"/>
      <c r="K367" s="35"/>
      <c r="L367" s="27"/>
    </row>
    <row r="368" spans="1:12" ht="10.5">
      <c r="A368" s="33">
        <v>44</v>
      </c>
      <c r="B368" s="43" t="s">
        <v>140</v>
      </c>
      <c r="C368" s="38" t="s">
        <v>369</v>
      </c>
      <c r="D368" s="41">
        <v>0</v>
      </c>
      <c r="F368" s="27">
        <f>ROUND(SUMIF(Определители!I65:I73,"=5",'Базовые цены с учетом расхода'!N65:N73),2)</f>
        <v>0</v>
      </c>
      <c r="G368" s="27"/>
      <c r="H368" s="27"/>
      <c r="I368" s="27"/>
      <c r="J368" s="35"/>
      <c r="K368" s="35"/>
      <c r="L368" s="27"/>
    </row>
    <row r="369" spans="1:12" ht="10.5">
      <c r="A369" s="33">
        <v>45</v>
      </c>
      <c r="B369" s="43" t="s">
        <v>141</v>
      </c>
      <c r="C369" s="38" t="s">
        <v>369</v>
      </c>
      <c r="D369" s="41">
        <v>0</v>
      </c>
      <c r="F369" s="27">
        <f>ROUND(SUMIF(Определители!I65:I73,"=5",'Базовые цены с учетом расхода'!O65:O73),2)</f>
        <v>0</v>
      </c>
      <c r="G369" s="27"/>
      <c r="H369" s="27"/>
      <c r="I369" s="27"/>
      <c r="J369" s="35"/>
      <c r="K369" s="35"/>
      <c r="L369" s="27"/>
    </row>
    <row r="370" spans="1:12" ht="10.5">
      <c r="A370" s="33">
        <v>46</v>
      </c>
      <c r="B370" s="43" t="s">
        <v>147</v>
      </c>
      <c r="C370" s="38" t="s">
        <v>370</v>
      </c>
      <c r="D370" s="41">
        <v>0</v>
      </c>
      <c r="F370" s="27">
        <f>ROUND((F366+F368+F369),2)</f>
        <v>0</v>
      </c>
      <c r="G370" s="27"/>
      <c r="H370" s="27"/>
      <c r="I370" s="27"/>
      <c r="J370" s="35"/>
      <c r="K370" s="35"/>
      <c r="L370" s="27"/>
    </row>
    <row r="371" spans="1:12" ht="10.5">
      <c r="A371" s="33">
        <v>47</v>
      </c>
      <c r="B371" s="43" t="s">
        <v>148</v>
      </c>
      <c r="C371" s="38" t="s">
        <v>369</v>
      </c>
      <c r="D371" s="41">
        <v>0</v>
      </c>
      <c r="F371" s="27">
        <f>ROUND(SUMIF(Определители!I65:I73,"=6",'Базовые цены с учетом расхода'!B65:B73),2)</f>
        <v>0</v>
      </c>
      <c r="G371" s="27">
        <f>ROUND(SUMIF(Определители!I65:I73,"=6",'Базовые цены с учетом расхода'!C65:C73),2)</f>
        <v>0</v>
      </c>
      <c r="H371" s="27">
        <f>ROUND(SUMIF(Определители!I65:I73,"=6",'Базовые цены с учетом расхода'!D65:D73),2)</f>
        <v>0</v>
      </c>
      <c r="I371" s="27">
        <f>ROUND(SUMIF(Определители!I65:I73,"=6",'Базовые цены с учетом расхода'!E65:E73),2)</f>
        <v>0</v>
      </c>
      <c r="J371" s="35">
        <f>ROUND(SUMIF(Определители!I65:I73,"=6",'Базовые цены с учетом расхода'!I65:I73),8)</f>
        <v>0</v>
      </c>
      <c r="K371" s="35">
        <f>ROUND(SUMIF(Определители!I65:I73,"=6",'Базовые цены с учетом расхода'!K65:K73),8)</f>
        <v>0</v>
      </c>
      <c r="L371" s="27">
        <f>ROUND(SUMIF(Определители!I65:I73,"=6",'Базовые цены с учетом расхода'!F65:F73),2)</f>
        <v>0</v>
      </c>
    </row>
    <row r="372" spans="1:12" ht="10.5">
      <c r="A372" s="33">
        <v>48</v>
      </c>
      <c r="B372" s="43" t="s">
        <v>130</v>
      </c>
      <c r="C372" s="38" t="s">
        <v>369</v>
      </c>
      <c r="D372" s="41">
        <v>0</v>
      </c>
      <c r="F372" s="27">
        <f>ROUND(SUMIF(Определители!I65:I73,"=6",'Базовые цены с учетом расхода'!H65:H73),2)</f>
        <v>0</v>
      </c>
      <c r="G372" s="27"/>
      <c r="H372" s="27"/>
      <c r="I372" s="27"/>
      <c r="J372" s="35"/>
      <c r="K372" s="35"/>
      <c r="L372" s="27"/>
    </row>
    <row r="373" spans="1:12" ht="10.5">
      <c r="A373" s="33">
        <v>49</v>
      </c>
      <c r="B373" s="43" t="s">
        <v>140</v>
      </c>
      <c r="C373" s="38" t="s">
        <v>369</v>
      </c>
      <c r="D373" s="41">
        <v>0</v>
      </c>
      <c r="F373" s="27">
        <f>ROUND(SUMIF(Определители!I65:I73,"=6",'Базовые цены с учетом расхода'!N65:N73),2)</f>
        <v>0</v>
      </c>
      <c r="G373" s="27"/>
      <c r="H373" s="27"/>
      <c r="I373" s="27"/>
      <c r="J373" s="35"/>
      <c r="K373" s="35"/>
      <c r="L373" s="27"/>
    </row>
    <row r="374" spans="1:12" ht="10.5">
      <c r="A374" s="33">
        <v>50</v>
      </c>
      <c r="B374" s="43" t="s">
        <v>141</v>
      </c>
      <c r="C374" s="38" t="s">
        <v>369</v>
      </c>
      <c r="D374" s="41">
        <v>0</v>
      </c>
      <c r="F374" s="27">
        <f>ROUND(SUMIF(Определители!I65:I73,"=6",'Базовые цены с учетом расхода'!O65:O73),2)</f>
        <v>0</v>
      </c>
      <c r="G374" s="27"/>
      <c r="H374" s="27"/>
      <c r="I374" s="27"/>
      <c r="J374" s="35"/>
      <c r="K374" s="35"/>
      <c r="L374" s="27"/>
    </row>
    <row r="375" spans="1:12" ht="10.5">
      <c r="A375" s="33">
        <v>51</v>
      </c>
      <c r="B375" s="43" t="s">
        <v>149</v>
      </c>
      <c r="C375" s="38" t="s">
        <v>370</v>
      </c>
      <c r="D375" s="41">
        <v>0</v>
      </c>
      <c r="F375" s="27">
        <f>ROUND((F371+F373+F374),2)</f>
        <v>0</v>
      </c>
      <c r="G375" s="27"/>
      <c r="H375" s="27"/>
      <c r="I375" s="27"/>
      <c r="J375" s="35"/>
      <c r="K375" s="35"/>
      <c r="L375" s="27"/>
    </row>
    <row r="376" spans="1:12" ht="10.5">
      <c r="A376" s="33">
        <v>52</v>
      </c>
      <c r="B376" s="43" t="s">
        <v>150</v>
      </c>
      <c r="C376" s="38" t="s">
        <v>369</v>
      </c>
      <c r="D376" s="41">
        <v>0</v>
      </c>
      <c r="F376" s="27">
        <f>ROUND(SUMIF(Определители!I65:I73,"=7",'Базовые цены с учетом расхода'!B65:B73),2)</f>
        <v>0</v>
      </c>
      <c r="G376" s="27">
        <f>ROUND(SUMIF(Определители!I65:I73,"=7",'Базовые цены с учетом расхода'!C65:C73),2)</f>
        <v>0</v>
      </c>
      <c r="H376" s="27">
        <f>ROUND(SUMIF(Определители!I65:I73,"=7",'Базовые цены с учетом расхода'!D65:D73),2)</f>
        <v>0</v>
      </c>
      <c r="I376" s="27">
        <f>ROUND(SUMIF(Определители!I65:I73,"=7",'Базовые цены с учетом расхода'!E65:E73),2)</f>
        <v>0</v>
      </c>
      <c r="J376" s="35">
        <f>ROUND(SUMIF(Определители!I65:I73,"=7",'Базовые цены с учетом расхода'!I65:I73),8)</f>
        <v>0</v>
      </c>
      <c r="K376" s="35">
        <f>ROUND(SUMIF(Определители!I65:I73,"=7",'Базовые цены с учетом расхода'!K65:K73),8)</f>
        <v>0</v>
      </c>
      <c r="L376" s="27">
        <f>ROUND(SUMIF(Определители!I65:I73,"=7",'Базовые цены с учетом расхода'!F65:F73),2)</f>
        <v>0</v>
      </c>
    </row>
    <row r="377" spans="1:12" ht="10.5">
      <c r="A377" s="33">
        <v>53</v>
      </c>
      <c r="B377" s="43" t="s">
        <v>126</v>
      </c>
      <c r="C377" s="38" t="s">
        <v>369</v>
      </c>
      <c r="D377" s="41">
        <v>0</v>
      </c>
      <c r="F377" s="27"/>
      <c r="G377" s="27"/>
      <c r="H377" s="27"/>
      <c r="I377" s="27"/>
      <c r="J377" s="35"/>
      <c r="K377" s="35"/>
      <c r="L377" s="27"/>
    </row>
    <row r="378" spans="1:12" ht="10.5">
      <c r="A378" s="33">
        <v>54</v>
      </c>
      <c r="B378" s="43" t="s">
        <v>151</v>
      </c>
      <c r="C378" s="38" t="s">
        <v>369</v>
      </c>
      <c r="D378" s="41">
        <v>0</v>
      </c>
      <c r="F378" s="27" t="e">
        <f>ROUND(СУММЕСЛИ2(Определители!I65:I73,"2",Определители!G65:G73,"1",'Базовые цены с учетом расхода'!B65:B73),2)</f>
        <v>#NAME?</v>
      </c>
      <c r="G378" s="27"/>
      <c r="H378" s="27"/>
      <c r="I378" s="27"/>
      <c r="J378" s="35"/>
      <c r="K378" s="35"/>
      <c r="L378" s="27"/>
    </row>
    <row r="379" spans="1:12" ht="10.5">
      <c r="A379" s="33">
        <v>55</v>
      </c>
      <c r="B379" s="43" t="s">
        <v>130</v>
      </c>
      <c r="C379" s="38" t="s">
        <v>369</v>
      </c>
      <c r="D379" s="41">
        <v>0</v>
      </c>
      <c r="F379" s="27">
        <f>ROUND(SUMIF(Определители!I65:I73,"=7",'Базовые цены с учетом расхода'!H65:H73),2)</f>
        <v>0</v>
      </c>
      <c r="G379" s="27"/>
      <c r="H379" s="27"/>
      <c r="I379" s="27"/>
      <c r="J379" s="35"/>
      <c r="K379" s="35"/>
      <c r="L379" s="27"/>
    </row>
    <row r="380" spans="1:12" ht="10.5">
      <c r="A380" s="33">
        <v>56</v>
      </c>
      <c r="B380" s="43" t="s">
        <v>152</v>
      </c>
      <c r="C380" s="38" t="s">
        <v>369</v>
      </c>
      <c r="D380" s="41">
        <v>0</v>
      </c>
      <c r="F380" s="27">
        <f>ROUND(SUMIF(Определители!I65:I73,"=7",'Базовые цены с учетом расхода'!N65:N73),2)</f>
        <v>0</v>
      </c>
      <c r="G380" s="27"/>
      <c r="H380" s="27"/>
      <c r="I380" s="27"/>
      <c r="J380" s="35"/>
      <c r="K380" s="35"/>
      <c r="L380" s="27"/>
    </row>
    <row r="381" spans="1:12" ht="10.5">
      <c r="A381" s="33">
        <v>57</v>
      </c>
      <c r="B381" s="43" t="s">
        <v>141</v>
      </c>
      <c r="C381" s="38" t="s">
        <v>369</v>
      </c>
      <c r="D381" s="41">
        <v>0</v>
      </c>
      <c r="F381" s="27">
        <f>ROUND(SUMIF(Определители!I65:I73,"=7",'Базовые цены с учетом расхода'!O65:O73),2)</f>
        <v>0</v>
      </c>
      <c r="G381" s="27"/>
      <c r="H381" s="27"/>
      <c r="I381" s="27"/>
      <c r="J381" s="35"/>
      <c r="K381" s="35"/>
      <c r="L381" s="27"/>
    </row>
    <row r="382" spans="1:12" ht="10.5">
      <c r="A382" s="33">
        <v>58</v>
      </c>
      <c r="B382" s="43" t="s">
        <v>153</v>
      </c>
      <c r="C382" s="38" t="s">
        <v>370</v>
      </c>
      <c r="D382" s="41">
        <v>0</v>
      </c>
      <c r="F382" s="27">
        <f>ROUND((F376+F380+F381),2)</f>
        <v>0</v>
      </c>
      <c r="G382" s="27"/>
      <c r="H382" s="27"/>
      <c r="I382" s="27"/>
      <c r="J382" s="35"/>
      <c r="K382" s="35"/>
      <c r="L382" s="27"/>
    </row>
    <row r="383" spans="1:12" ht="10.5">
      <c r="A383" s="33">
        <v>59</v>
      </c>
      <c r="B383" s="43" t="s">
        <v>154</v>
      </c>
      <c r="C383" s="38" t="s">
        <v>369</v>
      </c>
      <c r="D383" s="41">
        <v>0</v>
      </c>
      <c r="F383" s="27">
        <f>ROUND(SUMIF(Определители!I65:I73,"=9",'Базовые цены с учетом расхода'!B65:B73),2)</f>
        <v>0</v>
      </c>
      <c r="G383" s="27">
        <f>ROUND(SUMIF(Определители!I65:I73,"=9",'Базовые цены с учетом расхода'!C65:C73),2)</f>
        <v>0</v>
      </c>
      <c r="H383" s="27">
        <f>ROUND(SUMIF(Определители!I65:I73,"=9",'Базовые цены с учетом расхода'!D65:D73),2)</f>
        <v>0</v>
      </c>
      <c r="I383" s="27">
        <f>ROUND(SUMIF(Определители!I65:I73,"=9",'Базовые цены с учетом расхода'!E65:E73),2)</f>
        <v>0</v>
      </c>
      <c r="J383" s="35">
        <f>ROUND(SUMIF(Определители!I65:I73,"=9",'Базовые цены с учетом расхода'!I65:I73),8)</f>
        <v>0</v>
      </c>
      <c r="K383" s="35">
        <f>ROUND(SUMIF(Определители!I65:I73,"=9",'Базовые цены с учетом расхода'!K65:K73),8)</f>
        <v>0</v>
      </c>
      <c r="L383" s="27">
        <f>ROUND(SUMIF(Определители!I65:I73,"=9",'Базовые цены с учетом расхода'!F65:F73),2)</f>
        <v>0</v>
      </c>
    </row>
    <row r="384" spans="1:12" ht="10.5">
      <c r="A384" s="33">
        <v>60</v>
      </c>
      <c r="B384" s="43" t="s">
        <v>152</v>
      </c>
      <c r="C384" s="38" t="s">
        <v>369</v>
      </c>
      <c r="D384" s="41">
        <v>0</v>
      </c>
      <c r="F384" s="27">
        <f>ROUND(SUMIF(Определители!I65:I73,"=9",'Базовые цены с учетом расхода'!N65:N73),2)</f>
        <v>0</v>
      </c>
      <c r="G384" s="27"/>
      <c r="H384" s="27"/>
      <c r="I384" s="27"/>
      <c r="J384" s="35"/>
      <c r="K384" s="35"/>
      <c r="L384" s="27"/>
    </row>
    <row r="385" spans="1:12" ht="10.5">
      <c r="A385" s="33">
        <v>61</v>
      </c>
      <c r="B385" s="43" t="s">
        <v>141</v>
      </c>
      <c r="C385" s="38" t="s">
        <v>369</v>
      </c>
      <c r="D385" s="41">
        <v>0</v>
      </c>
      <c r="F385" s="27">
        <f>ROUND(SUMIF(Определители!I65:I73,"=9",'Базовые цены с учетом расхода'!O65:O73),2)</f>
        <v>0</v>
      </c>
      <c r="G385" s="27"/>
      <c r="H385" s="27"/>
      <c r="I385" s="27"/>
      <c r="J385" s="35"/>
      <c r="K385" s="35"/>
      <c r="L385" s="27"/>
    </row>
    <row r="386" spans="1:12" ht="10.5">
      <c r="A386" s="33">
        <v>62</v>
      </c>
      <c r="B386" s="43" t="s">
        <v>155</v>
      </c>
      <c r="C386" s="38" t="s">
        <v>370</v>
      </c>
      <c r="D386" s="41">
        <v>0</v>
      </c>
      <c r="F386" s="27">
        <f>ROUND((F383+F384+F385),2)</f>
        <v>0</v>
      </c>
      <c r="G386" s="27"/>
      <c r="H386" s="27"/>
      <c r="I386" s="27"/>
      <c r="J386" s="35"/>
      <c r="K386" s="35"/>
      <c r="L386" s="27"/>
    </row>
    <row r="387" spans="1:12" ht="10.5">
      <c r="A387" s="33">
        <v>63</v>
      </c>
      <c r="B387" s="43" t="s">
        <v>156</v>
      </c>
      <c r="C387" s="38" t="s">
        <v>369</v>
      </c>
      <c r="D387" s="41">
        <v>0</v>
      </c>
      <c r="F387" s="27">
        <f>ROUND(SUMIF(Определители!I65:I73,"=:",'Базовые цены с учетом расхода'!B65:B73),2)</f>
        <v>0</v>
      </c>
      <c r="G387" s="27">
        <f>ROUND(SUMIF(Определители!I65:I73,"=:",'Базовые цены с учетом расхода'!C65:C73),2)</f>
        <v>0</v>
      </c>
      <c r="H387" s="27">
        <f>ROUND(SUMIF(Определители!I65:I73,"=:",'Базовые цены с учетом расхода'!D65:D73),2)</f>
        <v>0</v>
      </c>
      <c r="I387" s="27">
        <f>ROUND(SUMIF(Определители!I65:I73,"=:",'Базовые цены с учетом расхода'!E65:E73),2)</f>
        <v>0</v>
      </c>
      <c r="J387" s="35">
        <f>ROUND(SUMIF(Определители!I65:I73,"=:",'Базовые цены с учетом расхода'!I65:I73),8)</f>
        <v>0</v>
      </c>
      <c r="K387" s="35">
        <f>ROUND(SUMIF(Определители!I65:I73,"=:",'Базовые цены с учетом расхода'!K65:K73),8)</f>
        <v>0</v>
      </c>
      <c r="L387" s="27">
        <f>ROUND(SUMIF(Определители!I65:I73,"=:",'Базовые цены с учетом расхода'!F65:F73),2)</f>
        <v>0</v>
      </c>
    </row>
    <row r="388" spans="1:12" ht="10.5">
      <c r="A388" s="33">
        <v>64</v>
      </c>
      <c r="B388" s="43" t="s">
        <v>130</v>
      </c>
      <c r="C388" s="38" t="s">
        <v>369</v>
      </c>
      <c r="D388" s="41">
        <v>0</v>
      </c>
      <c r="F388" s="27">
        <f>ROUND(SUMIF(Определители!I65:I73,"=:",'Базовые цены с учетом расхода'!H65:H73),2)</f>
        <v>0</v>
      </c>
      <c r="G388" s="27"/>
      <c r="H388" s="27"/>
      <c r="I388" s="27"/>
      <c r="J388" s="35"/>
      <c r="K388" s="35"/>
      <c r="L388" s="27"/>
    </row>
    <row r="389" spans="1:12" ht="10.5">
      <c r="A389" s="33">
        <v>65</v>
      </c>
      <c r="B389" s="43" t="s">
        <v>152</v>
      </c>
      <c r="C389" s="38" t="s">
        <v>369</v>
      </c>
      <c r="D389" s="41">
        <v>0</v>
      </c>
      <c r="F389" s="27">
        <f>ROUND(SUMIF(Определители!I65:I73,"=:",'Базовые цены с учетом расхода'!N65:N73),2)</f>
        <v>0</v>
      </c>
      <c r="G389" s="27"/>
      <c r="H389" s="27"/>
      <c r="I389" s="27"/>
      <c r="J389" s="35"/>
      <c r="K389" s="35"/>
      <c r="L389" s="27"/>
    </row>
    <row r="390" spans="1:12" ht="10.5">
      <c r="A390" s="33">
        <v>66</v>
      </c>
      <c r="B390" s="43" t="s">
        <v>141</v>
      </c>
      <c r="C390" s="38" t="s">
        <v>369</v>
      </c>
      <c r="D390" s="41">
        <v>0</v>
      </c>
      <c r="F390" s="27">
        <f>ROUND(SUMIF(Определители!I65:I73,"=:",'Базовые цены с учетом расхода'!O65:O73),2)</f>
        <v>0</v>
      </c>
      <c r="G390" s="27"/>
      <c r="H390" s="27"/>
      <c r="I390" s="27"/>
      <c r="J390" s="35"/>
      <c r="K390" s="35"/>
      <c r="L390" s="27"/>
    </row>
    <row r="391" spans="1:12" ht="10.5">
      <c r="A391" s="33">
        <v>67</v>
      </c>
      <c r="B391" s="43" t="s">
        <v>157</v>
      </c>
      <c r="C391" s="38" t="s">
        <v>370</v>
      </c>
      <c r="D391" s="41">
        <v>0</v>
      </c>
      <c r="F391" s="27">
        <f>ROUND((F387+F389+F390),2)</f>
        <v>0</v>
      </c>
      <c r="G391" s="27"/>
      <c r="H391" s="27"/>
      <c r="I391" s="27"/>
      <c r="J391" s="35"/>
      <c r="K391" s="35"/>
      <c r="L391" s="27"/>
    </row>
    <row r="392" spans="1:12" ht="10.5">
      <c r="A392" s="33">
        <v>68</v>
      </c>
      <c r="B392" s="43" t="s">
        <v>158</v>
      </c>
      <c r="C392" s="38" t="s">
        <v>369</v>
      </c>
      <c r="D392" s="41">
        <v>0</v>
      </c>
      <c r="F392" s="27">
        <f>ROUND(SUMIF(Определители!I65:I73,"=8",'Базовые цены с учетом расхода'!B65:B73),2)</f>
        <v>0</v>
      </c>
      <c r="G392" s="27">
        <f>ROUND(SUMIF(Определители!I65:I73,"=8",'Базовые цены с учетом расхода'!C65:C73),2)</f>
        <v>0</v>
      </c>
      <c r="H392" s="27">
        <f>ROUND(SUMIF(Определители!I65:I73,"=8",'Базовые цены с учетом расхода'!D65:D73),2)</f>
        <v>0</v>
      </c>
      <c r="I392" s="27">
        <f>ROUND(SUMIF(Определители!I65:I73,"=8",'Базовые цены с учетом расхода'!E65:E73),2)</f>
        <v>0</v>
      </c>
      <c r="J392" s="35">
        <f>ROUND(SUMIF(Определители!I65:I73,"=8",'Базовые цены с учетом расхода'!I65:I73),8)</f>
        <v>0</v>
      </c>
      <c r="K392" s="35">
        <f>ROUND(SUMIF(Определители!I65:I73,"=8",'Базовые цены с учетом расхода'!K65:K73),8)</f>
        <v>0</v>
      </c>
      <c r="L392" s="27">
        <f>ROUND(SUMIF(Определители!I65:I73,"=8",'Базовые цены с учетом расхода'!F65:F73),2)</f>
        <v>0</v>
      </c>
    </row>
    <row r="393" spans="1:12" ht="10.5">
      <c r="A393" s="33">
        <v>69</v>
      </c>
      <c r="B393" s="43" t="s">
        <v>130</v>
      </c>
      <c r="C393" s="38" t="s">
        <v>369</v>
      </c>
      <c r="D393" s="41">
        <v>0</v>
      </c>
      <c r="F393" s="27">
        <f>ROUND(SUMIF(Определители!I65:I73,"=8",'Базовые цены с учетом расхода'!H65:H73),2)</f>
        <v>0</v>
      </c>
      <c r="G393" s="27"/>
      <c r="H393" s="27"/>
      <c r="I393" s="27"/>
      <c r="J393" s="35"/>
      <c r="K393" s="35"/>
      <c r="L393" s="27"/>
    </row>
    <row r="394" spans="1:12" ht="10.5">
      <c r="A394" s="33">
        <v>70</v>
      </c>
      <c r="B394" s="43" t="s">
        <v>254</v>
      </c>
      <c r="C394" s="38" t="s">
        <v>370</v>
      </c>
      <c r="D394" s="41">
        <v>0</v>
      </c>
      <c r="F394" s="27" t="e">
        <f>ROUND((F335+F345+F352+F357+F365+F370+F375+F382+F386+F391+F392),2)</f>
        <v>#NAME?</v>
      </c>
      <c r="G394" s="27">
        <f>ROUND((G335+G345+G352+G357+G365+G370+G375+G382+G386+G391+G392),2)</f>
        <v>0</v>
      </c>
      <c r="H394" s="27">
        <f>ROUND((H335+H345+H352+H357+H365+H370+H375+H382+H386+H391+H392),2)</f>
        <v>0</v>
      </c>
      <c r="I394" s="27">
        <f>ROUND((I335+I345+I352+I357+I365+I370+I375+I382+I386+I391+I392),2)</f>
        <v>0</v>
      </c>
      <c r="J394" s="35">
        <f>ROUND((J335+J345+J352+J357+J365+J370+J375+J382+J386+J391+J392),8)</f>
        <v>0</v>
      </c>
      <c r="K394" s="35">
        <f>ROUND((K335+K345+K352+K357+K365+K370+K375+K382+K386+K391+K392),8)</f>
        <v>0</v>
      </c>
      <c r="L394" s="27">
        <f>ROUND((L335+L345+L352+L357+L365+L370+L375+L382+L386+L391+L392),2)</f>
        <v>0</v>
      </c>
    </row>
    <row r="395" spans="1:12" ht="10.5">
      <c r="A395" s="33">
        <v>71</v>
      </c>
      <c r="B395" s="43" t="s">
        <v>160</v>
      </c>
      <c r="C395" s="38" t="s">
        <v>370</v>
      </c>
      <c r="D395" s="41">
        <v>0</v>
      </c>
      <c r="F395" s="27" t="e">
        <f>ROUND((F341+F349+F354+F361+F367+F372+F379+F388+F393),2)</f>
        <v>#REF!</v>
      </c>
      <c r="G395" s="27"/>
      <c r="H395" s="27"/>
      <c r="I395" s="27"/>
      <c r="J395" s="35"/>
      <c r="K395" s="35"/>
      <c r="L395" s="27"/>
    </row>
    <row r="396" spans="1:12" ht="10.5">
      <c r="A396" s="33">
        <v>72</v>
      </c>
      <c r="B396" s="43" t="s">
        <v>161</v>
      </c>
      <c r="C396" s="38" t="s">
        <v>370</v>
      </c>
      <c r="D396" s="41">
        <v>0</v>
      </c>
      <c r="F396" s="27" t="e">
        <f>ROUND((F342+F350+F355+F362+F368+F373+F380+F384+F389),2)</f>
        <v>#REF!</v>
      </c>
      <c r="G396" s="27"/>
      <c r="H396" s="27"/>
      <c r="I396" s="27"/>
      <c r="J396" s="35"/>
      <c r="K396" s="35"/>
      <c r="L396" s="27"/>
    </row>
    <row r="397" spans="1:12" ht="10.5">
      <c r="A397" s="33">
        <v>73</v>
      </c>
      <c r="B397" s="43" t="s">
        <v>162</v>
      </c>
      <c r="C397" s="38" t="s">
        <v>370</v>
      </c>
      <c r="D397" s="41">
        <v>0</v>
      </c>
      <c r="F397" s="27" t="e">
        <f>ROUND((F343+F351+F356+F363+F369+F374+F381+F385+F390),2)</f>
        <v>#REF!</v>
      </c>
      <c r="G397" s="27"/>
      <c r="H397" s="27"/>
      <c r="I397" s="27"/>
      <c r="J397" s="35"/>
      <c r="K397" s="35"/>
      <c r="L397" s="27"/>
    </row>
    <row r="398" spans="1:12" ht="10.5">
      <c r="A398" s="33">
        <v>74</v>
      </c>
      <c r="B398" s="43" t="s">
        <v>163</v>
      </c>
      <c r="C398" s="38" t="s">
        <v>371</v>
      </c>
      <c r="D398" s="41">
        <v>0</v>
      </c>
      <c r="F398" s="27" t="e">
        <f>ROUND(SUM('Базовые цены с учетом расхода'!X65:X73),2)</f>
        <v>#REF!</v>
      </c>
      <c r="G398" s="27"/>
      <c r="H398" s="27"/>
      <c r="I398" s="27"/>
      <c r="J398" s="35"/>
      <c r="K398" s="35"/>
      <c r="L398" s="27"/>
    </row>
    <row r="399" spans="1:12" ht="10.5">
      <c r="A399" s="33">
        <v>75</v>
      </c>
      <c r="B399" s="43" t="s">
        <v>164</v>
      </c>
      <c r="C399" s="38" t="s">
        <v>371</v>
      </c>
      <c r="D399" s="41">
        <v>0</v>
      </c>
      <c r="F399" s="27" t="e">
        <f>ROUND(SUM('Базовые цены с учетом расхода'!C65:C73),2)</f>
        <v>#REF!</v>
      </c>
      <c r="G399" s="27"/>
      <c r="H399" s="27"/>
      <c r="I399" s="27"/>
      <c r="J399" s="35"/>
      <c r="K399" s="35"/>
      <c r="L399" s="27"/>
    </row>
    <row r="400" spans="1:12" ht="10.5">
      <c r="A400" s="33">
        <v>76</v>
      </c>
      <c r="B400" s="43" t="s">
        <v>165</v>
      </c>
      <c r="C400" s="38" t="s">
        <v>371</v>
      </c>
      <c r="D400" s="41">
        <v>0</v>
      </c>
      <c r="F400" s="27" t="e">
        <f>ROUND(SUM('Базовые цены с учетом расхода'!E65:E73),2)</f>
        <v>#REF!</v>
      </c>
      <c r="G400" s="27"/>
      <c r="H400" s="27"/>
      <c r="I400" s="27"/>
      <c r="J400" s="35"/>
      <c r="K400" s="35"/>
      <c r="L400" s="27"/>
    </row>
    <row r="401" spans="1:12" ht="10.5">
      <c r="A401" s="33">
        <v>77</v>
      </c>
      <c r="B401" s="43" t="s">
        <v>166</v>
      </c>
      <c r="C401" s="38" t="s">
        <v>372</v>
      </c>
      <c r="D401" s="41">
        <v>0</v>
      </c>
      <c r="F401" s="27" t="e">
        <f>ROUND((F399+F400),2)</f>
        <v>#REF!</v>
      </c>
      <c r="G401" s="27"/>
      <c r="H401" s="27"/>
      <c r="I401" s="27"/>
      <c r="J401" s="35"/>
      <c r="K401" s="35"/>
      <c r="L401" s="27"/>
    </row>
    <row r="402" spans="1:12" ht="10.5">
      <c r="A402" s="33">
        <v>78</v>
      </c>
      <c r="B402" s="43" t="s">
        <v>167</v>
      </c>
      <c r="C402" s="38" t="s">
        <v>371</v>
      </c>
      <c r="D402" s="41">
        <v>0</v>
      </c>
      <c r="F402" s="27" t="e">
        <f>ROUND(SUM('Базовые цены с учетом расхода'!D65:D73),2)</f>
        <v>#REF!</v>
      </c>
      <c r="G402" s="27"/>
      <c r="H402" s="27"/>
      <c r="I402" s="27"/>
      <c r="J402" s="35"/>
      <c r="K402" s="35"/>
      <c r="L402" s="27"/>
    </row>
    <row r="403" spans="1:12" ht="10.5">
      <c r="A403" s="33">
        <v>79</v>
      </c>
      <c r="B403" s="43" t="s">
        <v>168</v>
      </c>
      <c r="C403" s="38" t="s">
        <v>373</v>
      </c>
      <c r="D403" s="41">
        <v>0</v>
      </c>
      <c r="F403" s="27" t="e">
        <f>ROUND((F325-F399-F402),2)</f>
        <v>#REF!</v>
      </c>
      <c r="G403" s="27"/>
      <c r="H403" s="27"/>
      <c r="I403" s="27"/>
      <c r="J403" s="35"/>
      <c r="K403" s="35"/>
      <c r="L403" s="27"/>
    </row>
    <row r="404" spans="1:12" ht="10.5">
      <c r="A404" s="33">
        <v>80</v>
      </c>
      <c r="B404" s="43" t="s">
        <v>169</v>
      </c>
      <c r="C404" s="38" t="s">
        <v>374</v>
      </c>
      <c r="D404" s="41">
        <v>7.4</v>
      </c>
      <c r="F404" s="27" t="e">
        <f>ROUND((F399)*D404,2)</f>
        <v>#REF!</v>
      </c>
      <c r="G404" s="27"/>
      <c r="H404" s="27"/>
      <c r="I404" s="27"/>
      <c r="J404" s="35"/>
      <c r="K404" s="35"/>
      <c r="L404" s="27"/>
    </row>
    <row r="405" spans="1:12" ht="10.5">
      <c r="A405" s="33">
        <v>81</v>
      </c>
      <c r="B405" s="43" t="s">
        <v>170</v>
      </c>
      <c r="C405" s="38" t="s">
        <v>374</v>
      </c>
      <c r="D405" s="41">
        <v>5.4</v>
      </c>
      <c r="F405" s="27" t="e">
        <f>ROUND((F400)*D405,2)</f>
        <v>#REF!</v>
      </c>
      <c r="G405" s="27"/>
      <c r="H405" s="27"/>
      <c r="I405" s="27"/>
      <c r="J405" s="35"/>
      <c r="K405" s="35"/>
      <c r="L405" s="27"/>
    </row>
    <row r="406" spans="1:12" ht="10.5">
      <c r="A406" s="33">
        <v>82</v>
      </c>
      <c r="B406" s="43" t="s">
        <v>171</v>
      </c>
      <c r="C406" s="38" t="s">
        <v>372</v>
      </c>
      <c r="D406" s="41">
        <v>0</v>
      </c>
      <c r="F406" s="27" t="e">
        <f>ROUND((F404+F405),2)</f>
        <v>#REF!</v>
      </c>
      <c r="G406" s="27"/>
      <c r="H406" s="27"/>
      <c r="I406" s="27"/>
      <c r="J406" s="35"/>
      <c r="K406" s="35"/>
      <c r="L406" s="27"/>
    </row>
    <row r="407" spans="1:12" ht="10.5">
      <c r="A407" s="33">
        <v>83</v>
      </c>
      <c r="B407" s="43" t="s">
        <v>172</v>
      </c>
      <c r="C407" s="38" t="s">
        <v>375</v>
      </c>
      <c r="D407" s="41">
        <v>0</v>
      </c>
      <c r="F407" s="27" t="e">
        <f>ROUND((F406/F401),2)</f>
        <v>#REF!</v>
      </c>
      <c r="G407" s="27"/>
      <c r="H407" s="27"/>
      <c r="I407" s="27"/>
      <c r="J407" s="35"/>
      <c r="K407" s="35"/>
      <c r="L407" s="27"/>
    </row>
    <row r="408" spans="1:12" ht="10.5">
      <c r="A408" s="33">
        <v>84</v>
      </c>
      <c r="B408" s="43" t="s">
        <v>173</v>
      </c>
      <c r="C408" s="38" t="s">
        <v>374</v>
      </c>
      <c r="D408" s="41">
        <v>4.49</v>
      </c>
      <c r="F408" s="27" t="e">
        <f>ROUND((F402)*D408,2)</f>
        <v>#REF!</v>
      </c>
      <c r="G408" s="27"/>
      <c r="H408" s="27"/>
      <c r="I408" s="27"/>
      <c r="J408" s="35"/>
      <c r="K408" s="35"/>
      <c r="L408" s="27"/>
    </row>
    <row r="409" spans="1:12" ht="10.5">
      <c r="A409" s="33">
        <v>85</v>
      </c>
      <c r="B409" s="43" t="s">
        <v>174</v>
      </c>
      <c r="C409" s="38" t="s">
        <v>374</v>
      </c>
      <c r="D409" s="41">
        <v>4.28</v>
      </c>
      <c r="F409" s="27" t="e">
        <f>ROUND((F403)*D409,2)</f>
        <v>#REF!</v>
      </c>
      <c r="G409" s="27"/>
      <c r="H409" s="27"/>
      <c r="I409" s="27"/>
      <c r="J409" s="35"/>
      <c r="K409" s="35"/>
      <c r="L409" s="27"/>
    </row>
    <row r="410" spans="1:12" ht="10.5">
      <c r="A410" s="33">
        <v>86</v>
      </c>
      <c r="B410" s="43" t="s">
        <v>175</v>
      </c>
      <c r="C410" s="38" t="s">
        <v>376</v>
      </c>
      <c r="D410" s="41">
        <v>0</v>
      </c>
      <c r="F410" s="27" t="e">
        <f>ROUND((F396*F407),2)</f>
        <v>#REF!</v>
      </c>
      <c r="G410" s="27"/>
      <c r="H410" s="27"/>
      <c r="I410" s="27"/>
      <c r="J410" s="35"/>
      <c r="K410" s="35"/>
      <c r="L410" s="27"/>
    </row>
    <row r="411" spans="1:12" ht="10.5">
      <c r="A411" s="33">
        <v>87</v>
      </c>
      <c r="B411" s="43" t="s">
        <v>176</v>
      </c>
      <c r="C411" s="38" t="s">
        <v>376</v>
      </c>
      <c r="D411" s="41">
        <v>0</v>
      </c>
      <c r="F411" s="27" t="e">
        <f>ROUND((F397*F407),2)</f>
        <v>#REF!</v>
      </c>
      <c r="G411" s="27"/>
      <c r="H411" s="27"/>
      <c r="I411" s="27"/>
      <c r="J411" s="35"/>
      <c r="K411" s="35"/>
      <c r="L411" s="27"/>
    </row>
    <row r="412" spans="1:12" ht="10.5">
      <c r="A412" s="33">
        <v>88</v>
      </c>
      <c r="B412" s="43" t="s">
        <v>177</v>
      </c>
      <c r="C412" s="38" t="s">
        <v>374</v>
      </c>
      <c r="D412" s="41">
        <v>0.85</v>
      </c>
      <c r="F412" s="27" t="e">
        <f>ROUND((F410)*D412,2)</f>
        <v>#REF!</v>
      </c>
      <c r="G412" s="27"/>
      <c r="H412" s="27"/>
      <c r="I412" s="27"/>
      <c r="J412" s="35"/>
      <c r="K412" s="35"/>
      <c r="L412" s="27"/>
    </row>
    <row r="413" spans="1:12" ht="10.5">
      <c r="A413" s="33">
        <v>89</v>
      </c>
      <c r="B413" s="43" t="s">
        <v>178</v>
      </c>
      <c r="C413" s="38" t="s">
        <v>374</v>
      </c>
      <c r="D413" s="41">
        <v>0.8</v>
      </c>
      <c r="F413" s="27" t="e">
        <f>ROUND((F411)*D413,2)</f>
        <v>#REF!</v>
      </c>
      <c r="G413" s="27"/>
      <c r="H413" s="27"/>
      <c r="I413" s="27"/>
      <c r="J413" s="35"/>
      <c r="K413" s="35"/>
      <c r="L413" s="27"/>
    </row>
    <row r="414" spans="1:12" ht="10.5">
      <c r="A414" s="33">
        <v>90</v>
      </c>
      <c r="B414" s="43" t="s">
        <v>179</v>
      </c>
      <c r="C414" s="38" t="s">
        <v>372</v>
      </c>
      <c r="D414" s="41">
        <v>0</v>
      </c>
      <c r="F414" s="27" t="e">
        <f>ROUND((F404+F408+F409+F412+F413),2)</f>
        <v>#REF!</v>
      </c>
      <c r="G414" s="27"/>
      <c r="H414" s="27"/>
      <c r="I414" s="27"/>
      <c r="J414" s="35"/>
      <c r="K414" s="35"/>
      <c r="L414" s="27"/>
    </row>
    <row r="415" spans="1:12" ht="10.5">
      <c r="A415" s="33">
        <v>91</v>
      </c>
      <c r="B415" s="43" t="s">
        <v>180</v>
      </c>
      <c r="C415" s="38" t="s">
        <v>377</v>
      </c>
      <c r="D415" s="41">
        <v>2.14</v>
      </c>
      <c r="F415" s="27" t="e">
        <f>ROUND((F414)*D415/100,2)</f>
        <v>#REF!</v>
      </c>
      <c r="G415" s="27"/>
      <c r="H415" s="27"/>
      <c r="I415" s="27"/>
      <c r="J415" s="35"/>
      <c r="K415" s="35"/>
      <c r="L415" s="27"/>
    </row>
    <row r="416" spans="1:12" ht="10.5">
      <c r="A416" s="33">
        <v>92</v>
      </c>
      <c r="B416" s="43" t="s">
        <v>181</v>
      </c>
      <c r="C416" s="38" t="s">
        <v>372</v>
      </c>
      <c r="D416" s="41">
        <v>0</v>
      </c>
      <c r="F416" s="27" t="e">
        <f>ROUND((F415+F414),2)</f>
        <v>#REF!</v>
      </c>
      <c r="G416" s="27"/>
      <c r="H416" s="27"/>
      <c r="I416" s="27"/>
      <c r="J416" s="35"/>
      <c r="K416" s="35"/>
      <c r="L416" s="27"/>
    </row>
    <row r="417" spans="1:12" ht="10.5">
      <c r="A417" s="33">
        <v>93</v>
      </c>
      <c r="B417" s="43" t="s">
        <v>182</v>
      </c>
      <c r="C417" s="38" t="s">
        <v>377</v>
      </c>
      <c r="D417" s="41">
        <v>2</v>
      </c>
      <c r="F417" s="27" t="e">
        <f>ROUND((F416)*D417/100,2)</f>
        <v>#REF!</v>
      </c>
      <c r="G417" s="27"/>
      <c r="H417" s="27"/>
      <c r="I417" s="27"/>
      <c r="J417" s="35"/>
      <c r="K417" s="35"/>
      <c r="L417" s="27"/>
    </row>
    <row r="418" spans="1:12" ht="10.5">
      <c r="A418" s="33">
        <v>94</v>
      </c>
      <c r="B418" s="43" t="s">
        <v>183</v>
      </c>
      <c r="C418" s="38" t="s">
        <v>372</v>
      </c>
      <c r="D418" s="41">
        <v>0</v>
      </c>
      <c r="F418" s="27" t="e">
        <f>ROUND((F416+F417),2)</f>
        <v>#REF!</v>
      </c>
      <c r="G418" s="27"/>
      <c r="H418" s="27"/>
      <c r="I418" s="27"/>
      <c r="J418" s="35"/>
      <c r="K418" s="35"/>
      <c r="L418" s="27"/>
    </row>
    <row r="419" spans="1:12" ht="10.5">
      <c r="A419" s="33">
        <v>95</v>
      </c>
      <c r="B419" s="43" t="s">
        <v>184</v>
      </c>
      <c r="C419" s="38" t="s">
        <v>377</v>
      </c>
      <c r="D419" s="41">
        <v>18</v>
      </c>
      <c r="F419" s="27" t="e">
        <f>ROUND((F418)*D419/100,2)</f>
        <v>#REF!</v>
      </c>
      <c r="G419" s="27"/>
      <c r="H419" s="27"/>
      <c r="I419" s="27"/>
      <c r="J419" s="35"/>
      <c r="K419" s="35"/>
      <c r="L419" s="27"/>
    </row>
    <row r="420" spans="1:12" ht="10.5">
      <c r="A420" s="33">
        <v>96</v>
      </c>
      <c r="B420" s="43" t="s">
        <v>185</v>
      </c>
      <c r="C420" s="38" t="s">
        <v>372</v>
      </c>
      <c r="D420" s="41">
        <v>0</v>
      </c>
      <c r="F420" s="27" t="e">
        <f>ROUND((F419+F418),2)</f>
        <v>#REF!</v>
      </c>
      <c r="G420" s="27"/>
      <c r="H420" s="27"/>
      <c r="I420" s="27"/>
      <c r="J420" s="35"/>
      <c r="K420" s="35"/>
      <c r="L420" s="27"/>
    </row>
    <row r="421" spans="1:12" ht="10.5">
      <c r="A421" s="33">
        <v>97</v>
      </c>
      <c r="B421" s="43" t="s">
        <v>165</v>
      </c>
      <c r="C421" s="38" t="s">
        <v>371</v>
      </c>
      <c r="D421" s="41">
        <v>0</v>
      </c>
      <c r="F421" s="27" t="e">
        <f>ROUND(SUM('Базовые цены с учетом расхода'!E65:E73),2)</f>
        <v>#REF!</v>
      </c>
      <c r="G421" s="27"/>
      <c r="H421" s="27"/>
      <c r="I421" s="27"/>
      <c r="J421" s="35"/>
      <c r="K421" s="35"/>
      <c r="L421" s="27"/>
    </row>
    <row r="422" spans="1:12" ht="10.5">
      <c r="A422" s="33">
        <v>98</v>
      </c>
      <c r="B422" s="43" t="s">
        <v>166</v>
      </c>
      <c r="C422" s="38" t="s">
        <v>372</v>
      </c>
      <c r="D422" s="41">
        <v>0</v>
      </c>
      <c r="F422" s="27" t="e">
        <f>ROUND((F399+F421),2)</f>
        <v>#REF!</v>
      </c>
      <c r="G422" s="27"/>
      <c r="H422" s="27"/>
      <c r="I422" s="27"/>
      <c r="J422" s="35"/>
      <c r="K422" s="35"/>
      <c r="L422" s="27"/>
    </row>
    <row r="423" spans="1:12" ht="10.5">
      <c r="A423" s="33">
        <v>99</v>
      </c>
      <c r="B423" s="43" t="s">
        <v>186</v>
      </c>
      <c r="C423" s="38" t="s">
        <v>371</v>
      </c>
      <c r="D423" s="41">
        <v>0</v>
      </c>
      <c r="F423" s="27"/>
      <c r="G423" s="27"/>
      <c r="H423" s="27"/>
      <c r="I423" s="27"/>
      <c r="J423" s="35" t="e">
        <f>ROUND(SUM('Базовые цены с учетом расхода'!I65:I73),8)</f>
        <v>#VALUE!</v>
      </c>
      <c r="K423" s="35"/>
      <c r="L423" s="27"/>
    </row>
    <row r="424" spans="1:12" ht="10.5">
      <c r="A424" s="33">
        <v>100</v>
      </c>
      <c r="B424" s="43" t="s">
        <v>187</v>
      </c>
      <c r="C424" s="38" t="s">
        <v>371</v>
      </c>
      <c r="D424" s="41">
        <v>0</v>
      </c>
      <c r="F424" s="27"/>
      <c r="G424" s="27"/>
      <c r="H424" s="27"/>
      <c r="I424" s="27"/>
      <c r="J424" s="35" t="e">
        <f>ROUND(SUM('Базовые цены с учетом расхода'!K65:K73),8)</f>
        <v>#VALUE!</v>
      </c>
      <c r="K424" s="35"/>
      <c r="L424" s="27"/>
    </row>
    <row r="425" spans="1:12" ht="10.5">
      <c r="A425" s="33">
        <v>101</v>
      </c>
      <c r="B425" s="43" t="s">
        <v>188</v>
      </c>
      <c r="C425" s="38" t="s">
        <v>372</v>
      </c>
      <c r="D425" s="41">
        <v>0</v>
      </c>
      <c r="F425" s="27"/>
      <c r="G425" s="27"/>
      <c r="H425" s="27"/>
      <c r="I425" s="27"/>
      <c r="J425" s="35" t="e">
        <f>ROUND((J423+J424),8)</f>
        <v>#VALUE!</v>
      </c>
      <c r="K425" s="35"/>
      <c r="L425" s="27"/>
    </row>
    <row r="426" spans="1:14" s="30" customFormat="1" ht="10.5">
      <c r="A426" s="31"/>
      <c r="B426" s="32" t="s">
        <v>356</v>
      </c>
      <c r="C426" s="32" t="s">
        <v>357</v>
      </c>
      <c r="D426" s="42" t="s">
        <v>358</v>
      </c>
      <c r="E426" s="32" t="s">
        <v>359</v>
      </c>
      <c r="F426" s="32" t="s">
        <v>360</v>
      </c>
      <c r="G426" s="32" t="s">
        <v>361</v>
      </c>
      <c r="H426" s="32" t="s">
        <v>362</v>
      </c>
      <c r="I426" s="32" t="s">
        <v>363</v>
      </c>
      <c r="J426" s="32" t="s">
        <v>364</v>
      </c>
      <c r="K426" s="32" t="s">
        <v>365</v>
      </c>
      <c r="L426" s="32" t="s">
        <v>366</v>
      </c>
      <c r="M426" s="32" t="s">
        <v>367</v>
      </c>
      <c r="N426" s="32"/>
    </row>
    <row r="427" spans="1:14" ht="10.5">
      <c r="A427" s="33">
        <v>1</v>
      </c>
      <c r="B427" s="43" t="s">
        <v>251</v>
      </c>
      <c r="C427" s="38" t="s">
        <v>368</v>
      </c>
      <c r="D427" s="41">
        <v>0</v>
      </c>
      <c r="E427" s="41"/>
      <c r="F427" s="27" t="e">
        <f>ROUND(SUM('Базовые цены с учетом расхода'!B6:B73),2)</f>
        <v>#REF!</v>
      </c>
      <c r="G427" s="27" t="e">
        <f>ROUND(SUM('Базовые цены с учетом расхода'!C6:C73),2)</f>
        <v>#REF!</v>
      </c>
      <c r="H427" s="27" t="e">
        <f>ROUND(SUM('Базовые цены с учетом расхода'!D6:D73),2)</f>
        <v>#REF!</v>
      </c>
      <c r="I427" s="27" t="e">
        <f>ROUND(SUM('Базовые цены с учетом расхода'!E6:E73),2)</f>
        <v>#REF!</v>
      </c>
      <c r="J427" s="35" t="e">
        <f>ROUND(SUM('Базовые цены с учетом расхода'!I6:I73),8)</f>
        <v>#VALUE!</v>
      </c>
      <c r="K427" s="35" t="e">
        <f>ROUND(SUM('Базовые цены с учетом расхода'!K6:K73),8)</f>
        <v>#VALUE!</v>
      </c>
      <c r="L427" s="27" t="e">
        <f>ROUND(SUM('Базовые цены с учетом расхода'!F6:F73),2)</f>
        <v>#REF!</v>
      </c>
      <c r="N427" s="38" t="s">
        <v>348</v>
      </c>
    </row>
    <row r="428" spans="1:14" ht="10.5">
      <c r="A428" s="33">
        <v>2</v>
      </c>
      <c r="B428" s="43" t="s">
        <v>115</v>
      </c>
      <c r="C428" s="38" t="s">
        <v>369</v>
      </c>
      <c r="D428" s="41">
        <v>0</v>
      </c>
      <c r="F428" s="27">
        <f>ROUND(SUMIF(Определители!I6:I73,"= ",'Базовые цены с учетом расхода'!B6:B73),2)</f>
        <v>0</v>
      </c>
      <c r="G428" s="27">
        <f>ROUND(SUMIF(Определители!I6:I73,"= ",'Базовые цены с учетом расхода'!C6:C73),2)</f>
        <v>0</v>
      </c>
      <c r="H428" s="27">
        <f>ROUND(SUMIF(Определители!I6:I73,"= ",'Базовые цены с учетом расхода'!D6:D73),2)</f>
        <v>0</v>
      </c>
      <c r="I428" s="27">
        <f>ROUND(SUMIF(Определители!I6:I73,"= ",'Базовые цены с учетом расхода'!E6:E73),2)</f>
        <v>0</v>
      </c>
      <c r="J428" s="35">
        <f>ROUND(SUMIF(Определители!I6:I73,"= ",'Базовые цены с учетом расхода'!I6:I73),8)</f>
        <v>0</v>
      </c>
      <c r="K428" s="35">
        <f>ROUND(SUMIF(Определители!I6:I73,"= ",'Базовые цены с учетом расхода'!K6:K73),8)</f>
        <v>0</v>
      </c>
      <c r="L428" s="27">
        <f>ROUND(SUMIF(Определители!I6:I73,"= ",'Базовые цены с учетом расхода'!F6:F73),2)</f>
        <v>0</v>
      </c>
      <c r="N428" s="38" t="s">
        <v>351</v>
      </c>
    </row>
    <row r="429" spans="1:14" ht="10.5">
      <c r="A429" s="33">
        <v>3</v>
      </c>
      <c r="B429" s="43" t="s">
        <v>116</v>
      </c>
      <c r="C429" s="38" t="s">
        <v>369</v>
      </c>
      <c r="D429" s="41">
        <v>0</v>
      </c>
      <c r="F429" s="27" t="e">
        <f>ROUND(СУММПРОИЗВЕСЛИ(0.01,Определители!I6:I73," ",'Базовые цены с учетом расхода'!B6:B73,Начисления!X6:X73,0),2)</f>
        <v>#NAME?</v>
      </c>
      <c r="G429" s="27"/>
      <c r="H429" s="27"/>
      <c r="I429" s="27"/>
      <c r="J429" s="35"/>
      <c r="K429" s="35"/>
      <c r="L429" s="27"/>
      <c r="N429" s="38" t="s">
        <v>352</v>
      </c>
    </row>
    <row r="430" spans="1:14" ht="10.5">
      <c r="A430" s="33">
        <v>4</v>
      </c>
      <c r="B430" s="43" t="s">
        <v>117</v>
      </c>
      <c r="C430" s="38" t="s">
        <v>369</v>
      </c>
      <c r="D430" s="41">
        <v>0</v>
      </c>
      <c r="F430" s="27" t="e">
        <f>ROUND(СУММПРОИЗВЕСЛИ(0.01,Определители!I6:I73," ",'Базовые цены с учетом расхода'!B6:B73,Начисления!Y6:Y73,0),2)</f>
        <v>#NAME?</v>
      </c>
      <c r="G430" s="27"/>
      <c r="H430" s="27"/>
      <c r="I430" s="27"/>
      <c r="J430" s="35"/>
      <c r="K430" s="35"/>
      <c r="L430" s="27"/>
      <c r="N430" s="38" t="s">
        <v>354</v>
      </c>
    </row>
    <row r="431" spans="1:14" ht="10.5">
      <c r="A431" s="33">
        <v>5</v>
      </c>
      <c r="B431" s="43" t="s">
        <v>118</v>
      </c>
      <c r="C431" s="38" t="s">
        <v>369</v>
      </c>
      <c r="D431" s="41">
        <v>0</v>
      </c>
      <c r="F431" s="27" t="e">
        <f>ROUND(ТРАНСПРАСХОД(Определители!B6:B73,Определители!H6:H73,Определители!I6:I73,'Базовые цены с учетом расхода'!B6:B73,Начисления!Z6:Z73,Начисления!AA6:AA73),2)</f>
        <v>#NAME?</v>
      </c>
      <c r="G431" s="27"/>
      <c r="H431" s="27"/>
      <c r="I431" s="27"/>
      <c r="J431" s="35"/>
      <c r="K431" s="35"/>
      <c r="L431" s="27"/>
      <c r="N431" s="38" t="s">
        <v>378</v>
      </c>
    </row>
    <row r="432" spans="1:14" ht="10.5">
      <c r="A432" s="33">
        <v>6</v>
      </c>
      <c r="B432" s="43" t="s">
        <v>119</v>
      </c>
      <c r="C432" s="38" t="s">
        <v>369</v>
      </c>
      <c r="D432" s="41">
        <v>0</v>
      </c>
      <c r="F432" s="27" t="e">
        <f>ROUND(СУММПРОИЗВЕСЛИ(0.01,Определители!I6:I73," ",'Базовые цены с учетом расхода'!B6:B73,Начисления!AC6:AC73,0),2)</f>
        <v>#NAME?</v>
      </c>
      <c r="G432" s="27"/>
      <c r="H432" s="27"/>
      <c r="I432" s="27"/>
      <c r="J432" s="35"/>
      <c r="K432" s="35"/>
      <c r="L432" s="27"/>
      <c r="N432" s="38" t="s">
        <v>353</v>
      </c>
    </row>
    <row r="433" spans="1:14" ht="10.5">
      <c r="A433" s="33">
        <v>7</v>
      </c>
      <c r="B433" s="43" t="s">
        <v>120</v>
      </c>
      <c r="C433" s="38" t="s">
        <v>369</v>
      </c>
      <c r="D433" s="41">
        <v>0</v>
      </c>
      <c r="F433" s="27" t="e">
        <f>ROUND(СУММПРОИЗВЕСЛИ(0.01,Определители!I6:I73," ",'Базовые цены с учетом расхода'!B6:B73,Начисления!AF6:AF73,0),2)</f>
        <v>#NAME?</v>
      </c>
      <c r="G433" s="27"/>
      <c r="H433" s="27"/>
      <c r="I433" s="27"/>
      <c r="J433" s="35"/>
      <c r="K433" s="35"/>
      <c r="L433" s="27"/>
      <c r="N433" s="38" t="s">
        <v>379</v>
      </c>
    </row>
    <row r="434" spans="1:14" ht="10.5">
      <c r="A434" s="33">
        <v>8</v>
      </c>
      <c r="B434" s="43" t="s">
        <v>121</v>
      </c>
      <c r="C434" s="38" t="s">
        <v>369</v>
      </c>
      <c r="D434" s="41">
        <v>0</v>
      </c>
      <c r="F434" s="27" t="e">
        <f>ROUND(ЗАГОТСКЛАДРАСХОД(Определители!B6:B73,Определители!H6:H73,Определители!I6:I73,'Базовые цены с учетом расхода'!B6:B73,Начисления!X6:X73,Начисления!Y6:Y73,Начисления!Z6:Z73,Начисления!AA6:AA73,Начисления!AB6:AB73,Начисления!AC6:AC73,Начисления!AF6:AF73),2)</f>
        <v>#NAME?</v>
      </c>
      <c r="G434" s="27"/>
      <c r="H434" s="27"/>
      <c r="I434" s="27"/>
      <c r="J434" s="35"/>
      <c r="K434" s="35"/>
      <c r="L434" s="27"/>
      <c r="N434" s="38" t="s">
        <v>380</v>
      </c>
    </row>
    <row r="435" spans="1:14" ht="10.5">
      <c r="A435" s="33">
        <v>9</v>
      </c>
      <c r="B435" s="43" t="s">
        <v>122</v>
      </c>
      <c r="C435" s="38" t="s">
        <v>369</v>
      </c>
      <c r="D435" s="41">
        <v>0</v>
      </c>
      <c r="F435" s="27" t="e">
        <f>ROUND(СУММПРОИЗВЕСЛИ(1,Определители!I6:I73," ",'Базовые цены с учетом расхода'!M6:M73,Начисления!I6:I73,0),2)</f>
        <v>#NAME?</v>
      </c>
      <c r="G435" s="27"/>
      <c r="H435" s="27"/>
      <c r="I435" s="27"/>
      <c r="J435" s="35"/>
      <c r="K435" s="35"/>
      <c r="L435" s="27"/>
      <c r="N435" s="38" t="s">
        <v>355</v>
      </c>
    </row>
    <row r="436" spans="1:14" ht="10.5">
      <c r="A436" s="33">
        <v>10</v>
      </c>
      <c r="B436" s="43" t="s">
        <v>123</v>
      </c>
      <c r="C436" s="38" t="s">
        <v>370</v>
      </c>
      <c r="D436" s="41">
        <v>0</v>
      </c>
      <c r="F436" s="27" t="e">
        <f>ROUND((F435+F446+F466),2)</f>
        <v>#NAME?</v>
      </c>
      <c r="G436" s="27"/>
      <c r="H436" s="27"/>
      <c r="I436" s="27"/>
      <c r="J436" s="35"/>
      <c r="K436" s="35"/>
      <c r="L436" s="27"/>
      <c r="N436" s="38" t="s">
        <v>381</v>
      </c>
    </row>
    <row r="437" spans="1:14" ht="10.5">
      <c r="A437" s="33">
        <v>11</v>
      </c>
      <c r="B437" s="43" t="s">
        <v>124</v>
      </c>
      <c r="C437" s="38" t="s">
        <v>370</v>
      </c>
      <c r="D437" s="41">
        <v>0</v>
      </c>
      <c r="F437" s="27" t="e">
        <f>ROUND((F428+F429+F430+F431+F432+F433+F434+F436),2)</f>
        <v>#NAME?</v>
      </c>
      <c r="G437" s="27"/>
      <c r="H437" s="27"/>
      <c r="I437" s="27"/>
      <c r="J437" s="35"/>
      <c r="K437" s="35"/>
      <c r="L437" s="27"/>
      <c r="N437" s="38" t="s">
        <v>382</v>
      </c>
    </row>
    <row r="438" spans="1:14" ht="10.5">
      <c r="A438" s="33">
        <v>12</v>
      </c>
      <c r="B438" s="43" t="s">
        <v>125</v>
      </c>
      <c r="C438" s="38" t="s">
        <v>369</v>
      </c>
      <c r="D438" s="41">
        <v>0</v>
      </c>
      <c r="F438" s="27" t="e">
        <f>ROUND(SUMIF(Определители!I6:I73,"=1",'Базовые цены с учетом расхода'!B6:B73),2)</f>
        <v>#REF!</v>
      </c>
      <c r="G438" s="27" t="e">
        <f>ROUND(SUMIF(Определители!I6:I73,"=1",'Базовые цены с учетом расхода'!C6:C73),2)</f>
        <v>#REF!</v>
      </c>
      <c r="H438" s="27" t="e">
        <f>ROUND(SUMIF(Определители!I6:I73,"=1",'Базовые цены с учетом расхода'!D6:D73),2)</f>
        <v>#REF!</v>
      </c>
      <c r="I438" s="27" t="e">
        <f>ROUND(SUMIF(Определители!I6:I73,"=1",'Базовые цены с учетом расхода'!E6:E73),2)</f>
        <v>#REF!</v>
      </c>
      <c r="J438" s="35" t="e">
        <f>ROUND(SUMIF(Определители!I6:I73,"=1",'Базовые цены с учетом расхода'!I6:I73),8)</f>
        <v>#VALUE!</v>
      </c>
      <c r="K438" s="35" t="e">
        <f>ROUND(SUMIF(Определители!I6:I73,"=1",'Базовые цены с учетом расхода'!K6:K73),8)</f>
        <v>#VALUE!</v>
      </c>
      <c r="L438" s="27" t="e">
        <f>ROUND(SUMIF(Определители!I6:I73,"=1",'Базовые цены с учетом расхода'!F6:F73),2)</f>
        <v>#REF!</v>
      </c>
      <c r="N438" s="38" t="s">
        <v>383</v>
      </c>
    </row>
    <row r="439" spans="1:14" ht="10.5">
      <c r="A439" s="33">
        <v>13</v>
      </c>
      <c r="B439" s="43" t="s">
        <v>126</v>
      </c>
      <c r="C439" s="38" t="s">
        <v>369</v>
      </c>
      <c r="D439" s="41">
        <v>0</v>
      </c>
      <c r="F439" s="27"/>
      <c r="G439" s="27"/>
      <c r="H439" s="27"/>
      <c r="I439" s="27"/>
      <c r="J439" s="35"/>
      <c r="K439" s="35"/>
      <c r="L439" s="27"/>
      <c r="N439" s="38" t="s">
        <v>384</v>
      </c>
    </row>
    <row r="440" spans="1:14" ht="10.5">
      <c r="A440" s="33">
        <v>14</v>
      </c>
      <c r="B440" s="43" t="s">
        <v>127</v>
      </c>
      <c r="C440" s="38" t="s">
        <v>369</v>
      </c>
      <c r="D440" s="41">
        <v>0</v>
      </c>
      <c r="F440" s="27"/>
      <c r="G440" s="27" t="e">
        <f>ROUND(SUMIF(Определители!I6:I73,"=1",'Базовые цены с учетом расхода'!U6:U73),2)</f>
        <v>#REF!</v>
      </c>
      <c r="H440" s="27"/>
      <c r="I440" s="27"/>
      <c r="J440" s="35"/>
      <c r="K440" s="35"/>
      <c r="L440" s="27"/>
      <c r="N440" s="38" t="s">
        <v>385</v>
      </c>
    </row>
    <row r="441" spans="1:14" ht="10.5">
      <c r="A441" s="33">
        <v>15</v>
      </c>
      <c r="B441" s="43" t="s">
        <v>128</v>
      </c>
      <c r="C441" s="38" t="s">
        <v>369</v>
      </c>
      <c r="D441" s="41">
        <v>0</v>
      </c>
      <c r="F441" s="27" t="e">
        <f>ROUND(SUMIF(Определители!I6:I73,"=1",'Базовые цены с учетом расхода'!V6:V73),2)</f>
        <v>#REF!</v>
      </c>
      <c r="G441" s="27"/>
      <c r="H441" s="27"/>
      <c r="I441" s="27"/>
      <c r="J441" s="35"/>
      <c r="K441" s="35"/>
      <c r="L441" s="27"/>
      <c r="N441" s="38" t="s">
        <v>386</v>
      </c>
    </row>
    <row r="442" spans="1:14" ht="10.5">
      <c r="A442" s="33">
        <v>16</v>
      </c>
      <c r="B442" s="43" t="s">
        <v>129</v>
      </c>
      <c r="C442" s="38" t="s">
        <v>369</v>
      </c>
      <c r="D442" s="41">
        <v>0</v>
      </c>
      <c r="F442" s="27" t="e">
        <f>ROUND(СУММЕСЛИ2(Определители!I6:I73,"1",Определители!G6:G73,"1",'Базовые цены с учетом расхода'!B6:B73),2)</f>
        <v>#NAME?</v>
      </c>
      <c r="G442" s="27"/>
      <c r="H442" s="27"/>
      <c r="I442" s="27"/>
      <c r="J442" s="35"/>
      <c r="K442" s="35"/>
      <c r="L442" s="27"/>
      <c r="N442" s="38" t="s">
        <v>387</v>
      </c>
    </row>
    <row r="443" spans="1:14" ht="10.5">
      <c r="A443" s="33">
        <v>17</v>
      </c>
      <c r="B443" s="43" t="s">
        <v>130</v>
      </c>
      <c r="C443" s="38" t="s">
        <v>369</v>
      </c>
      <c r="D443" s="41">
        <v>0</v>
      </c>
      <c r="F443" s="27" t="e">
        <f>ROUND(SUMIF(Определители!I6:I73,"=1",'Базовые цены с учетом расхода'!H6:H73),2)</f>
        <v>#REF!</v>
      </c>
      <c r="G443" s="27"/>
      <c r="H443" s="27"/>
      <c r="I443" s="27"/>
      <c r="J443" s="35"/>
      <c r="K443" s="35"/>
      <c r="L443" s="27"/>
      <c r="N443" s="38" t="s">
        <v>388</v>
      </c>
    </row>
    <row r="444" spans="1:14" ht="10.5">
      <c r="A444" s="33">
        <v>18</v>
      </c>
      <c r="B444" s="43" t="s">
        <v>140</v>
      </c>
      <c r="C444" s="38" t="s">
        <v>369</v>
      </c>
      <c r="D444" s="41">
        <v>0</v>
      </c>
      <c r="F444" s="27" t="e">
        <f>ROUND(SUMIF(Определители!I6:I73,"=1",'Базовые цены с учетом расхода'!N6:N73),2)</f>
        <v>#REF!</v>
      </c>
      <c r="G444" s="27"/>
      <c r="H444" s="27"/>
      <c r="I444" s="27"/>
      <c r="J444" s="35"/>
      <c r="K444" s="35"/>
      <c r="L444" s="27"/>
      <c r="N444" s="38" t="s">
        <v>389</v>
      </c>
    </row>
    <row r="445" spans="1:14" ht="10.5">
      <c r="A445" s="33">
        <v>19</v>
      </c>
      <c r="B445" s="43" t="s">
        <v>141</v>
      </c>
      <c r="C445" s="38" t="s">
        <v>369</v>
      </c>
      <c r="D445" s="41">
        <v>0</v>
      </c>
      <c r="F445" s="27" t="e">
        <f>ROUND(SUMIF(Определители!I6:I73,"=1",'Базовые цены с учетом расхода'!O6:O73),2)</f>
        <v>#REF!</v>
      </c>
      <c r="G445" s="27"/>
      <c r="H445" s="27"/>
      <c r="I445" s="27"/>
      <c r="J445" s="35"/>
      <c r="K445" s="35"/>
      <c r="L445" s="27"/>
      <c r="N445" s="38" t="s">
        <v>390</v>
      </c>
    </row>
    <row r="446" spans="1:14" ht="10.5">
      <c r="A446" s="33">
        <v>20</v>
      </c>
      <c r="B446" s="43" t="s">
        <v>123</v>
      </c>
      <c r="C446" s="38" t="s">
        <v>369</v>
      </c>
      <c r="D446" s="41">
        <v>0</v>
      </c>
      <c r="F446" s="27" t="e">
        <f>ROUND(СУММПРОИЗВЕСЛИ(1,Определители!I6:I73," ",'Базовые цены с учетом расхода'!M6:M73,Начисления!I6:I73,0),2)</f>
        <v>#NAME?</v>
      </c>
      <c r="G446" s="27"/>
      <c r="H446" s="27"/>
      <c r="I446" s="27"/>
      <c r="J446" s="35"/>
      <c r="K446" s="35"/>
      <c r="L446" s="27"/>
      <c r="N446" s="38" t="s">
        <v>391</v>
      </c>
    </row>
    <row r="447" spans="1:14" ht="10.5">
      <c r="A447" s="33">
        <v>21</v>
      </c>
      <c r="B447" s="43" t="s">
        <v>133</v>
      </c>
      <c r="C447" s="38" t="s">
        <v>370</v>
      </c>
      <c r="D447" s="41">
        <v>0</v>
      </c>
      <c r="F447" s="27" t="e">
        <f>ROUND((F438+F444+F445),2)</f>
        <v>#REF!</v>
      </c>
      <c r="G447" s="27"/>
      <c r="H447" s="27"/>
      <c r="I447" s="27"/>
      <c r="J447" s="35"/>
      <c r="K447" s="35"/>
      <c r="L447" s="27"/>
      <c r="N447" s="38" t="s">
        <v>392</v>
      </c>
    </row>
    <row r="448" spans="1:14" ht="10.5">
      <c r="A448" s="33">
        <v>22</v>
      </c>
      <c r="B448" s="43" t="s">
        <v>134</v>
      </c>
      <c r="C448" s="38" t="s">
        <v>369</v>
      </c>
      <c r="D448" s="41">
        <v>0</v>
      </c>
      <c r="F448" s="27" t="e">
        <f>ROUND(SUMIF(Определители!I6:I73,"=2",'Базовые цены с учетом расхода'!B6:B73),2)</f>
        <v>#REF!</v>
      </c>
      <c r="G448" s="27" t="e">
        <f>ROUND(SUMIF(Определители!I6:I73,"=2",'Базовые цены с учетом расхода'!C6:C73),2)</f>
        <v>#REF!</v>
      </c>
      <c r="H448" s="27" t="e">
        <f>ROUND(SUMIF(Определители!I6:I73,"=2",'Базовые цены с учетом расхода'!D6:D73),2)</f>
        <v>#REF!</v>
      </c>
      <c r="I448" s="27" t="e">
        <f>ROUND(SUMIF(Определители!I6:I73,"=2",'Базовые цены с учетом расхода'!E6:E73),2)</f>
        <v>#REF!</v>
      </c>
      <c r="J448" s="35" t="e">
        <f>ROUND(SUMIF(Определители!I6:I73,"=2",'Базовые цены с учетом расхода'!I6:I73),8)</f>
        <v>#VALUE!</v>
      </c>
      <c r="K448" s="35" t="e">
        <f>ROUND(SUMIF(Определители!I6:I73,"=2",'Базовые цены с учетом расхода'!K6:K73),8)</f>
        <v>#VALUE!</v>
      </c>
      <c r="L448" s="27" t="e">
        <f>ROUND(SUMIF(Определители!I6:I73,"=2",'Базовые цены с учетом расхода'!F6:F73),2)</f>
        <v>#REF!</v>
      </c>
      <c r="N448" s="38" t="s">
        <v>393</v>
      </c>
    </row>
    <row r="449" spans="1:14" ht="10.5">
      <c r="A449" s="33">
        <v>23</v>
      </c>
      <c r="B449" s="43" t="s">
        <v>126</v>
      </c>
      <c r="C449" s="38" t="s">
        <v>369</v>
      </c>
      <c r="D449" s="41">
        <v>0</v>
      </c>
      <c r="F449" s="27"/>
      <c r="G449" s="27"/>
      <c r="H449" s="27"/>
      <c r="I449" s="27"/>
      <c r="J449" s="35"/>
      <c r="K449" s="35"/>
      <c r="L449" s="27"/>
      <c r="N449" s="38" t="s">
        <v>394</v>
      </c>
    </row>
    <row r="450" spans="1:14" ht="10.5">
      <c r="A450" s="33">
        <v>24</v>
      </c>
      <c r="B450" s="43" t="s">
        <v>135</v>
      </c>
      <c r="C450" s="38" t="s">
        <v>369</v>
      </c>
      <c r="D450" s="41">
        <v>0</v>
      </c>
      <c r="F450" s="27" t="e">
        <f>ROUND(СУММЕСЛИ2(Определители!I6:I73,"2",Определители!G6:G73,"1",'Базовые цены с учетом расхода'!B6:B73),2)</f>
        <v>#NAME?</v>
      </c>
      <c r="G450" s="27"/>
      <c r="H450" s="27"/>
      <c r="I450" s="27"/>
      <c r="J450" s="35"/>
      <c r="K450" s="35"/>
      <c r="L450" s="27"/>
      <c r="N450" s="38" t="s">
        <v>395</v>
      </c>
    </row>
    <row r="451" spans="1:14" ht="10.5">
      <c r="A451" s="33">
        <v>25</v>
      </c>
      <c r="B451" s="43" t="s">
        <v>130</v>
      </c>
      <c r="C451" s="38" t="s">
        <v>369</v>
      </c>
      <c r="D451" s="41">
        <v>0</v>
      </c>
      <c r="F451" s="27" t="e">
        <f>ROUND(SUMIF(Определители!I6:I73,"=2",'Базовые цены с учетом расхода'!H6:H73),2)</f>
        <v>#REF!</v>
      </c>
      <c r="G451" s="27"/>
      <c r="H451" s="27"/>
      <c r="I451" s="27"/>
      <c r="J451" s="35"/>
      <c r="K451" s="35"/>
      <c r="L451" s="27"/>
      <c r="N451" s="38" t="s">
        <v>396</v>
      </c>
    </row>
    <row r="452" spans="1:14" ht="10.5">
      <c r="A452" s="33">
        <v>26</v>
      </c>
      <c r="B452" s="43" t="s">
        <v>140</v>
      </c>
      <c r="C452" s="38" t="s">
        <v>369</v>
      </c>
      <c r="D452" s="41">
        <v>0</v>
      </c>
      <c r="F452" s="27" t="e">
        <f>ROUND(SUMIF(Определители!I6:I73,"=2",'Базовые цены с учетом расхода'!N6:N73),2)</f>
        <v>#REF!</v>
      </c>
      <c r="G452" s="27"/>
      <c r="H452" s="27"/>
      <c r="I452" s="27"/>
      <c r="J452" s="35"/>
      <c r="K452" s="35"/>
      <c r="L452" s="27"/>
      <c r="N452" s="38" t="s">
        <v>397</v>
      </c>
    </row>
    <row r="453" spans="1:14" ht="10.5">
      <c r="A453" s="33">
        <v>27</v>
      </c>
      <c r="B453" s="43" t="s">
        <v>141</v>
      </c>
      <c r="C453" s="38" t="s">
        <v>369</v>
      </c>
      <c r="D453" s="41">
        <v>0</v>
      </c>
      <c r="F453" s="27" t="e">
        <f>ROUND(SUMIF(Определители!I6:I73,"=2",'Базовые цены с учетом расхода'!O6:O73),2)</f>
        <v>#REF!</v>
      </c>
      <c r="G453" s="27"/>
      <c r="H453" s="27"/>
      <c r="I453" s="27"/>
      <c r="J453" s="35"/>
      <c r="K453" s="35"/>
      <c r="L453" s="27"/>
      <c r="N453" s="38" t="s">
        <v>398</v>
      </c>
    </row>
    <row r="454" spans="1:14" ht="10.5">
      <c r="A454" s="33">
        <v>28</v>
      </c>
      <c r="B454" s="43" t="s">
        <v>138</v>
      </c>
      <c r="C454" s="38" t="s">
        <v>370</v>
      </c>
      <c r="D454" s="41">
        <v>0</v>
      </c>
      <c r="F454" s="27" t="e">
        <f>ROUND((F448+F452+F453),2)</f>
        <v>#REF!</v>
      </c>
      <c r="G454" s="27"/>
      <c r="H454" s="27"/>
      <c r="I454" s="27"/>
      <c r="J454" s="35"/>
      <c r="K454" s="35"/>
      <c r="L454" s="27"/>
      <c r="N454" s="38" t="s">
        <v>399</v>
      </c>
    </row>
    <row r="455" spans="1:14" ht="10.5">
      <c r="A455" s="33">
        <v>29</v>
      </c>
      <c r="B455" s="43" t="s">
        <v>139</v>
      </c>
      <c r="C455" s="38" t="s">
        <v>369</v>
      </c>
      <c r="D455" s="41">
        <v>0</v>
      </c>
      <c r="F455" s="27">
        <f>ROUND(SUMIF(Определители!I6:I73,"=3",'Базовые цены с учетом расхода'!B6:B73),2)</f>
        <v>0</v>
      </c>
      <c r="G455" s="27">
        <f>ROUND(SUMIF(Определители!I6:I73,"=3",'Базовые цены с учетом расхода'!C6:C73),2)</f>
        <v>0</v>
      </c>
      <c r="H455" s="27">
        <f>ROUND(SUMIF(Определители!I6:I73,"=3",'Базовые цены с учетом расхода'!D6:D73),2)</f>
        <v>0</v>
      </c>
      <c r="I455" s="27">
        <f>ROUND(SUMIF(Определители!I6:I73,"=3",'Базовые цены с учетом расхода'!E6:E73),2)</f>
        <v>0</v>
      </c>
      <c r="J455" s="35">
        <f>ROUND(SUMIF(Определители!I6:I73,"=3",'Базовые цены с учетом расхода'!I6:I73),8)</f>
        <v>0</v>
      </c>
      <c r="K455" s="35">
        <f>ROUND(SUMIF(Определители!I6:I73,"=3",'Базовые цены с учетом расхода'!K6:K73),8)</f>
        <v>0</v>
      </c>
      <c r="L455" s="27">
        <f>ROUND(SUMIF(Определители!I6:I73,"=3",'Базовые цены с учетом расхода'!F6:F73),2)</f>
        <v>0</v>
      </c>
      <c r="N455" s="38" t="s">
        <v>400</v>
      </c>
    </row>
    <row r="456" spans="1:14" ht="10.5">
      <c r="A456" s="33">
        <v>30</v>
      </c>
      <c r="B456" s="43" t="s">
        <v>130</v>
      </c>
      <c r="C456" s="38" t="s">
        <v>369</v>
      </c>
      <c r="D456" s="41">
        <v>0</v>
      </c>
      <c r="F456" s="27">
        <f>ROUND(SUMIF(Определители!I6:I73,"=3",'Базовые цены с учетом расхода'!H6:H73),2)</f>
        <v>0</v>
      </c>
      <c r="G456" s="27"/>
      <c r="H456" s="27"/>
      <c r="I456" s="27"/>
      <c r="J456" s="35"/>
      <c r="K456" s="35"/>
      <c r="L456" s="27"/>
      <c r="N456" s="38" t="s">
        <v>401</v>
      </c>
    </row>
    <row r="457" spans="1:14" ht="10.5">
      <c r="A457" s="33">
        <v>31</v>
      </c>
      <c r="B457" s="43" t="s">
        <v>140</v>
      </c>
      <c r="C457" s="38" t="s">
        <v>369</v>
      </c>
      <c r="D457" s="41">
        <v>0</v>
      </c>
      <c r="F457" s="27">
        <f>ROUND(SUMIF(Определители!I6:I73,"=3",'Базовые цены с учетом расхода'!N6:N73),2)</f>
        <v>0</v>
      </c>
      <c r="G457" s="27"/>
      <c r="H457" s="27"/>
      <c r="I457" s="27"/>
      <c r="J457" s="35"/>
      <c r="K457" s="35"/>
      <c r="L457" s="27"/>
      <c r="N457" s="38" t="s">
        <v>402</v>
      </c>
    </row>
    <row r="458" spans="1:14" ht="10.5">
      <c r="A458" s="33">
        <v>32</v>
      </c>
      <c r="B458" s="43" t="s">
        <v>141</v>
      </c>
      <c r="C458" s="38" t="s">
        <v>369</v>
      </c>
      <c r="D458" s="41">
        <v>0</v>
      </c>
      <c r="F458" s="27">
        <f>ROUND(SUMIF(Определители!I6:I73,"=3",'Базовые цены с учетом расхода'!O6:O73),2)</f>
        <v>0</v>
      </c>
      <c r="G458" s="27"/>
      <c r="H458" s="27"/>
      <c r="I458" s="27"/>
      <c r="J458" s="35"/>
      <c r="K458" s="35"/>
      <c r="L458" s="27"/>
      <c r="N458" s="38" t="s">
        <v>403</v>
      </c>
    </row>
    <row r="459" spans="1:14" ht="10.5">
      <c r="A459" s="33">
        <v>33</v>
      </c>
      <c r="B459" s="43" t="s">
        <v>142</v>
      </c>
      <c r="C459" s="38" t="s">
        <v>370</v>
      </c>
      <c r="D459" s="41">
        <v>0</v>
      </c>
      <c r="F459" s="27">
        <f>ROUND((F455+F457+F458),2)</f>
        <v>0</v>
      </c>
      <c r="G459" s="27"/>
      <c r="H459" s="27"/>
      <c r="I459" s="27"/>
      <c r="J459" s="35"/>
      <c r="K459" s="35"/>
      <c r="L459" s="27"/>
      <c r="N459" s="38" t="s">
        <v>404</v>
      </c>
    </row>
    <row r="460" spans="1:14" ht="10.5">
      <c r="A460" s="33">
        <v>34</v>
      </c>
      <c r="B460" s="43" t="s">
        <v>143</v>
      </c>
      <c r="C460" s="38" t="s">
        <v>369</v>
      </c>
      <c r="D460" s="41">
        <v>0</v>
      </c>
      <c r="F460" s="27">
        <f>ROUND(SUMIF(Определители!I6:I73,"=4",'Базовые цены с учетом расхода'!B6:B73),2)</f>
        <v>0</v>
      </c>
      <c r="G460" s="27">
        <f>ROUND(SUMIF(Определители!I6:I73,"=4",'Базовые цены с учетом расхода'!C6:C73),2)</f>
        <v>0</v>
      </c>
      <c r="H460" s="27">
        <f>ROUND(SUMIF(Определители!I6:I73,"=4",'Базовые цены с учетом расхода'!D6:D73),2)</f>
        <v>0</v>
      </c>
      <c r="I460" s="27">
        <f>ROUND(SUMIF(Определители!I6:I73,"=4",'Базовые цены с учетом расхода'!E6:E73),2)</f>
        <v>0</v>
      </c>
      <c r="J460" s="35">
        <f>ROUND(SUMIF(Определители!I6:I73,"=4",'Базовые цены с учетом расхода'!I6:I73),8)</f>
        <v>0</v>
      </c>
      <c r="K460" s="35">
        <f>ROUND(SUMIF(Определители!I6:I73,"=4",'Базовые цены с учетом расхода'!K6:K73),8)</f>
        <v>0</v>
      </c>
      <c r="L460" s="27">
        <f>ROUND(SUMIF(Определители!I6:I73,"=4",'Базовые цены с учетом расхода'!F6:F73),2)</f>
        <v>0</v>
      </c>
      <c r="N460" s="38" t="s">
        <v>405</v>
      </c>
    </row>
    <row r="461" spans="1:14" ht="10.5">
      <c r="A461" s="33">
        <v>35</v>
      </c>
      <c r="B461" s="43" t="s">
        <v>126</v>
      </c>
      <c r="C461" s="38" t="s">
        <v>369</v>
      </c>
      <c r="D461" s="41">
        <v>0</v>
      </c>
      <c r="F461" s="27"/>
      <c r="G461" s="27"/>
      <c r="H461" s="27"/>
      <c r="I461" s="27"/>
      <c r="J461" s="35"/>
      <c r="K461" s="35"/>
      <c r="L461" s="27"/>
      <c r="N461" s="38" t="s">
        <v>406</v>
      </c>
    </row>
    <row r="462" spans="1:14" ht="10.5">
      <c r="A462" s="33">
        <v>36</v>
      </c>
      <c r="B462" s="43" t="s">
        <v>144</v>
      </c>
      <c r="C462" s="38" t="s">
        <v>369</v>
      </c>
      <c r="D462" s="41">
        <v>0</v>
      </c>
      <c r="F462" s="27"/>
      <c r="G462" s="27"/>
      <c r="H462" s="27"/>
      <c r="I462" s="27"/>
      <c r="J462" s="35"/>
      <c r="K462" s="35"/>
      <c r="L462" s="27"/>
      <c r="N462" s="38" t="s">
        <v>407</v>
      </c>
    </row>
    <row r="463" spans="1:14" ht="10.5">
      <c r="A463" s="33">
        <v>37</v>
      </c>
      <c r="B463" s="43" t="s">
        <v>130</v>
      </c>
      <c r="C463" s="38" t="s">
        <v>369</v>
      </c>
      <c r="D463" s="41">
        <v>0</v>
      </c>
      <c r="F463" s="27">
        <f>ROUND(SUMIF(Определители!I6:I73,"=4",'Базовые цены с учетом расхода'!H6:H73),2)</f>
        <v>0</v>
      </c>
      <c r="G463" s="27"/>
      <c r="H463" s="27"/>
      <c r="I463" s="27"/>
      <c r="J463" s="35"/>
      <c r="K463" s="35"/>
      <c r="L463" s="27"/>
      <c r="N463" s="38" t="s">
        <v>408</v>
      </c>
    </row>
    <row r="464" spans="1:14" ht="10.5">
      <c r="A464" s="33">
        <v>38</v>
      </c>
      <c r="B464" s="43" t="s">
        <v>140</v>
      </c>
      <c r="C464" s="38" t="s">
        <v>369</v>
      </c>
      <c r="D464" s="41">
        <v>0</v>
      </c>
      <c r="F464" s="27">
        <f>ROUND(SUMIF(Определители!I6:I73,"=4",'Базовые цены с учетом расхода'!N6:N73),2)</f>
        <v>0</v>
      </c>
      <c r="G464" s="27"/>
      <c r="H464" s="27"/>
      <c r="I464" s="27"/>
      <c r="J464" s="35"/>
      <c r="K464" s="35"/>
      <c r="L464" s="27"/>
      <c r="N464" s="38" t="s">
        <v>409</v>
      </c>
    </row>
    <row r="465" spans="1:14" ht="10.5">
      <c r="A465" s="33">
        <v>39</v>
      </c>
      <c r="B465" s="43" t="s">
        <v>141</v>
      </c>
      <c r="C465" s="38" t="s">
        <v>369</v>
      </c>
      <c r="D465" s="41">
        <v>0</v>
      </c>
      <c r="F465" s="27">
        <f>ROUND(SUMIF(Определители!I6:I73,"=4",'Базовые цены с учетом расхода'!O6:O73),2)</f>
        <v>0</v>
      </c>
      <c r="G465" s="27"/>
      <c r="H465" s="27"/>
      <c r="I465" s="27"/>
      <c r="J465" s="35"/>
      <c r="K465" s="35"/>
      <c r="L465" s="27"/>
      <c r="N465" s="38" t="s">
        <v>410</v>
      </c>
    </row>
    <row r="466" spans="1:14" ht="10.5">
      <c r="A466" s="33">
        <v>40</v>
      </c>
      <c r="B466" s="43" t="s">
        <v>123</v>
      </c>
      <c r="C466" s="38" t="s">
        <v>369</v>
      </c>
      <c r="D466" s="41">
        <v>0</v>
      </c>
      <c r="F466" s="27" t="e">
        <f>ROUND(СУММПРОИЗВЕСЛИ(1,Определители!I6:I73," ",'Базовые цены с учетом расхода'!M6:M73,Начисления!I6:I73,0),2)</f>
        <v>#NAME?</v>
      </c>
      <c r="G466" s="27"/>
      <c r="H466" s="27"/>
      <c r="I466" s="27"/>
      <c r="J466" s="35"/>
      <c r="K466" s="35"/>
      <c r="L466" s="27"/>
      <c r="N466" s="38" t="s">
        <v>411</v>
      </c>
    </row>
    <row r="467" spans="1:14" ht="10.5">
      <c r="A467" s="33">
        <v>41</v>
      </c>
      <c r="B467" s="43" t="s">
        <v>145</v>
      </c>
      <c r="C467" s="38" t="s">
        <v>370</v>
      </c>
      <c r="D467" s="41">
        <v>0</v>
      </c>
      <c r="F467" s="27">
        <f>ROUND((F460+F464+F465),2)</f>
        <v>0</v>
      </c>
      <c r="G467" s="27"/>
      <c r="H467" s="27"/>
      <c r="I467" s="27"/>
      <c r="J467" s="35"/>
      <c r="K467" s="35"/>
      <c r="L467" s="27"/>
      <c r="N467" s="38" t="s">
        <v>412</v>
      </c>
    </row>
    <row r="468" spans="1:14" ht="10.5">
      <c r="A468" s="33">
        <v>42</v>
      </c>
      <c r="B468" s="43" t="s">
        <v>146</v>
      </c>
      <c r="C468" s="38" t="s">
        <v>369</v>
      </c>
      <c r="D468" s="41">
        <v>0</v>
      </c>
      <c r="F468" s="27">
        <f>ROUND(SUMIF(Определители!I6:I73,"=5",'Базовые цены с учетом расхода'!B6:B73),2)</f>
        <v>0</v>
      </c>
      <c r="G468" s="27">
        <f>ROUND(SUMIF(Определители!I6:I73,"=5",'Базовые цены с учетом расхода'!C6:C73),2)</f>
        <v>0</v>
      </c>
      <c r="H468" s="27">
        <f>ROUND(SUMIF(Определители!I6:I73,"=5",'Базовые цены с учетом расхода'!D6:D73),2)</f>
        <v>0</v>
      </c>
      <c r="I468" s="27">
        <f>ROUND(SUMIF(Определители!I6:I73,"=5",'Базовые цены с учетом расхода'!E6:E73),2)</f>
        <v>0</v>
      </c>
      <c r="J468" s="35">
        <f>ROUND(SUMIF(Определители!I6:I73,"=5",'Базовые цены с учетом расхода'!I6:I73),8)</f>
        <v>0</v>
      </c>
      <c r="K468" s="35">
        <f>ROUND(SUMIF(Определители!I6:I73,"=5",'Базовые цены с учетом расхода'!K6:K73),8)</f>
        <v>0</v>
      </c>
      <c r="L468" s="27">
        <f>ROUND(SUMIF(Определители!I6:I73,"=5",'Базовые цены с учетом расхода'!F6:F73),2)</f>
        <v>0</v>
      </c>
      <c r="N468" s="38" t="s">
        <v>413</v>
      </c>
    </row>
    <row r="469" spans="1:14" ht="10.5">
      <c r="A469" s="33">
        <v>43</v>
      </c>
      <c r="B469" s="43" t="s">
        <v>130</v>
      </c>
      <c r="C469" s="38" t="s">
        <v>369</v>
      </c>
      <c r="D469" s="41">
        <v>0</v>
      </c>
      <c r="F469" s="27">
        <f>ROUND(SUMIF(Определители!I6:I73,"=5",'Базовые цены с учетом расхода'!H6:H73),2)</f>
        <v>0</v>
      </c>
      <c r="G469" s="27"/>
      <c r="H469" s="27"/>
      <c r="I469" s="27"/>
      <c r="J469" s="35"/>
      <c r="K469" s="35"/>
      <c r="L469" s="27"/>
      <c r="N469" s="38" t="s">
        <v>414</v>
      </c>
    </row>
    <row r="470" spans="1:14" ht="10.5">
      <c r="A470" s="33">
        <v>44</v>
      </c>
      <c r="B470" s="43" t="s">
        <v>140</v>
      </c>
      <c r="C470" s="38" t="s">
        <v>369</v>
      </c>
      <c r="D470" s="41">
        <v>0</v>
      </c>
      <c r="F470" s="27">
        <f>ROUND(SUMIF(Определители!I6:I73,"=5",'Базовые цены с учетом расхода'!N6:N73),2)</f>
        <v>0</v>
      </c>
      <c r="G470" s="27"/>
      <c r="H470" s="27"/>
      <c r="I470" s="27"/>
      <c r="J470" s="35"/>
      <c r="K470" s="35"/>
      <c r="L470" s="27"/>
      <c r="N470" s="38" t="s">
        <v>415</v>
      </c>
    </row>
    <row r="471" spans="1:14" ht="10.5">
      <c r="A471" s="33">
        <v>45</v>
      </c>
      <c r="B471" s="43" t="s">
        <v>141</v>
      </c>
      <c r="C471" s="38" t="s">
        <v>369</v>
      </c>
      <c r="D471" s="41">
        <v>0</v>
      </c>
      <c r="F471" s="27">
        <f>ROUND(SUMIF(Определители!I6:I73,"=5",'Базовые цены с учетом расхода'!O6:O73),2)</f>
        <v>0</v>
      </c>
      <c r="G471" s="27"/>
      <c r="H471" s="27"/>
      <c r="I471" s="27"/>
      <c r="J471" s="35"/>
      <c r="K471" s="35"/>
      <c r="L471" s="27"/>
      <c r="N471" s="38" t="s">
        <v>416</v>
      </c>
    </row>
    <row r="472" spans="1:14" ht="10.5">
      <c r="A472" s="33">
        <v>46</v>
      </c>
      <c r="B472" s="43" t="s">
        <v>147</v>
      </c>
      <c r="C472" s="38" t="s">
        <v>370</v>
      </c>
      <c r="D472" s="41">
        <v>0</v>
      </c>
      <c r="F472" s="27">
        <f>ROUND((F468+F470+F471),2)</f>
        <v>0</v>
      </c>
      <c r="G472" s="27"/>
      <c r="H472" s="27"/>
      <c r="I472" s="27"/>
      <c r="J472" s="35"/>
      <c r="K472" s="35"/>
      <c r="L472" s="27"/>
      <c r="N472" s="38" t="s">
        <v>417</v>
      </c>
    </row>
    <row r="473" spans="1:14" ht="10.5">
      <c r="A473" s="33">
        <v>47</v>
      </c>
      <c r="B473" s="43" t="s">
        <v>148</v>
      </c>
      <c r="C473" s="38" t="s">
        <v>369</v>
      </c>
      <c r="D473" s="41">
        <v>0</v>
      </c>
      <c r="F473" s="27">
        <f>ROUND(SUMIF(Определители!I6:I73,"=6",'Базовые цены с учетом расхода'!B6:B73),2)</f>
        <v>0</v>
      </c>
      <c r="G473" s="27">
        <f>ROUND(SUMIF(Определители!I6:I73,"=6",'Базовые цены с учетом расхода'!C6:C73),2)</f>
        <v>0</v>
      </c>
      <c r="H473" s="27">
        <f>ROUND(SUMIF(Определители!I6:I73,"=6",'Базовые цены с учетом расхода'!D6:D73),2)</f>
        <v>0</v>
      </c>
      <c r="I473" s="27">
        <f>ROUND(SUMIF(Определители!I6:I73,"=6",'Базовые цены с учетом расхода'!E6:E73),2)</f>
        <v>0</v>
      </c>
      <c r="J473" s="35">
        <f>ROUND(SUMIF(Определители!I6:I73,"=6",'Базовые цены с учетом расхода'!I6:I73),8)</f>
        <v>0</v>
      </c>
      <c r="K473" s="35">
        <f>ROUND(SUMIF(Определители!I6:I73,"=6",'Базовые цены с учетом расхода'!K6:K73),8)</f>
        <v>0</v>
      </c>
      <c r="L473" s="27">
        <f>ROUND(SUMIF(Определители!I6:I73,"=6",'Базовые цены с учетом расхода'!F6:F73),2)</f>
        <v>0</v>
      </c>
      <c r="N473" s="38" t="s">
        <v>418</v>
      </c>
    </row>
    <row r="474" spans="1:14" ht="10.5">
      <c r="A474" s="33">
        <v>48</v>
      </c>
      <c r="B474" s="43" t="s">
        <v>130</v>
      </c>
      <c r="C474" s="38" t="s">
        <v>369</v>
      </c>
      <c r="D474" s="41">
        <v>0</v>
      </c>
      <c r="F474" s="27">
        <f>ROUND(SUMIF(Определители!I6:I73,"=6",'Базовые цены с учетом расхода'!H6:H73),2)</f>
        <v>0</v>
      </c>
      <c r="G474" s="27"/>
      <c r="H474" s="27"/>
      <c r="I474" s="27"/>
      <c r="J474" s="35"/>
      <c r="K474" s="35"/>
      <c r="L474" s="27"/>
      <c r="N474" s="38" t="s">
        <v>419</v>
      </c>
    </row>
    <row r="475" spans="1:14" ht="10.5">
      <c r="A475" s="33">
        <v>49</v>
      </c>
      <c r="B475" s="43" t="s">
        <v>140</v>
      </c>
      <c r="C475" s="38" t="s">
        <v>369</v>
      </c>
      <c r="D475" s="41">
        <v>0</v>
      </c>
      <c r="F475" s="27">
        <f>ROUND(SUMIF(Определители!I6:I73,"=6",'Базовые цены с учетом расхода'!N6:N73),2)</f>
        <v>0</v>
      </c>
      <c r="G475" s="27"/>
      <c r="H475" s="27"/>
      <c r="I475" s="27"/>
      <c r="J475" s="35"/>
      <c r="K475" s="35"/>
      <c r="L475" s="27"/>
      <c r="N475" s="38" t="s">
        <v>420</v>
      </c>
    </row>
    <row r="476" spans="1:14" ht="10.5">
      <c r="A476" s="33">
        <v>50</v>
      </c>
      <c r="B476" s="43" t="s">
        <v>141</v>
      </c>
      <c r="C476" s="38" t="s">
        <v>369</v>
      </c>
      <c r="D476" s="41">
        <v>0</v>
      </c>
      <c r="F476" s="27">
        <f>ROUND(SUMIF(Определители!I6:I73,"=6",'Базовые цены с учетом расхода'!O6:O73),2)</f>
        <v>0</v>
      </c>
      <c r="G476" s="27"/>
      <c r="H476" s="27"/>
      <c r="I476" s="27"/>
      <c r="J476" s="35"/>
      <c r="K476" s="35"/>
      <c r="L476" s="27"/>
      <c r="N476" s="38" t="s">
        <v>421</v>
      </c>
    </row>
    <row r="477" spans="1:14" ht="10.5">
      <c r="A477" s="33">
        <v>51</v>
      </c>
      <c r="B477" s="43" t="s">
        <v>149</v>
      </c>
      <c r="C477" s="38" t="s">
        <v>370</v>
      </c>
      <c r="D477" s="41">
        <v>0</v>
      </c>
      <c r="F477" s="27">
        <f>ROUND((F473+F475+F476),2)</f>
        <v>0</v>
      </c>
      <c r="G477" s="27"/>
      <c r="H477" s="27"/>
      <c r="I477" s="27"/>
      <c r="J477" s="35"/>
      <c r="K477" s="35"/>
      <c r="L477" s="27"/>
      <c r="N477" s="38" t="s">
        <v>422</v>
      </c>
    </row>
    <row r="478" spans="1:14" ht="10.5">
      <c r="A478" s="33">
        <v>52</v>
      </c>
      <c r="B478" s="43" t="s">
        <v>150</v>
      </c>
      <c r="C478" s="38" t="s">
        <v>369</v>
      </c>
      <c r="D478" s="41">
        <v>0</v>
      </c>
      <c r="F478" s="27">
        <f>ROUND(SUMIF(Определители!I6:I73,"=7",'Базовые цены с учетом расхода'!B6:B73),2)</f>
        <v>0</v>
      </c>
      <c r="G478" s="27">
        <f>ROUND(SUMIF(Определители!I6:I73,"=7",'Базовые цены с учетом расхода'!C6:C73),2)</f>
        <v>0</v>
      </c>
      <c r="H478" s="27">
        <f>ROUND(SUMIF(Определители!I6:I73,"=7",'Базовые цены с учетом расхода'!D6:D73),2)</f>
        <v>0</v>
      </c>
      <c r="I478" s="27">
        <f>ROUND(SUMIF(Определители!I6:I73,"=7",'Базовые цены с учетом расхода'!E6:E73),2)</f>
        <v>0</v>
      </c>
      <c r="J478" s="35">
        <f>ROUND(SUMIF(Определители!I6:I73,"=7",'Базовые цены с учетом расхода'!I6:I73),8)</f>
        <v>0</v>
      </c>
      <c r="K478" s="35">
        <f>ROUND(SUMIF(Определители!I6:I73,"=7",'Базовые цены с учетом расхода'!K6:K73),8)</f>
        <v>0</v>
      </c>
      <c r="L478" s="27">
        <f>ROUND(SUMIF(Определители!I6:I73,"=7",'Базовые цены с учетом расхода'!F6:F73),2)</f>
        <v>0</v>
      </c>
      <c r="N478" s="38" t="s">
        <v>423</v>
      </c>
    </row>
    <row r="479" spans="1:14" ht="10.5">
      <c r="A479" s="33">
        <v>53</v>
      </c>
      <c r="B479" s="43" t="s">
        <v>126</v>
      </c>
      <c r="C479" s="38" t="s">
        <v>369</v>
      </c>
      <c r="D479" s="41">
        <v>0</v>
      </c>
      <c r="F479" s="27"/>
      <c r="G479" s="27"/>
      <c r="H479" s="27"/>
      <c r="I479" s="27"/>
      <c r="J479" s="35"/>
      <c r="K479" s="35"/>
      <c r="L479" s="27"/>
      <c r="N479" s="38" t="s">
        <v>424</v>
      </c>
    </row>
    <row r="480" spans="1:14" ht="10.5">
      <c r="A480" s="33">
        <v>54</v>
      </c>
      <c r="B480" s="43" t="s">
        <v>151</v>
      </c>
      <c r="C480" s="38" t="s">
        <v>369</v>
      </c>
      <c r="D480" s="41">
        <v>0</v>
      </c>
      <c r="F480" s="27" t="e">
        <f>ROUND(СУММЕСЛИ2(Определители!I6:I73,"2",Определители!G6:G73,"1",'Базовые цены с учетом расхода'!B6:B73),2)</f>
        <v>#NAME?</v>
      </c>
      <c r="G480" s="27"/>
      <c r="H480" s="27"/>
      <c r="I480" s="27"/>
      <c r="J480" s="35"/>
      <c r="K480" s="35"/>
      <c r="L480" s="27"/>
      <c r="N480" s="38" t="s">
        <v>425</v>
      </c>
    </row>
    <row r="481" spans="1:14" ht="10.5">
      <c r="A481" s="33">
        <v>55</v>
      </c>
      <c r="B481" s="43" t="s">
        <v>130</v>
      </c>
      <c r="C481" s="38" t="s">
        <v>369</v>
      </c>
      <c r="D481" s="41">
        <v>0</v>
      </c>
      <c r="F481" s="27">
        <f>ROUND(SUMIF(Определители!I6:I73,"=7",'Базовые цены с учетом расхода'!H6:H73),2)</f>
        <v>0</v>
      </c>
      <c r="G481" s="27"/>
      <c r="H481" s="27"/>
      <c r="I481" s="27"/>
      <c r="J481" s="35"/>
      <c r="K481" s="35"/>
      <c r="L481" s="27"/>
      <c r="N481" s="38" t="s">
        <v>426</v>
      </c>
    </row>
    <row r="482" spans="1:14" ht="10.5">
      <c r="A482" s="33">
        <v>56</v>
      </c>
      <c r="B482" s="43" t="s">
        <v>152</v>
      </c>
      <c r="C482" s="38" t="s">
        <v>369</v>
      </c>
      <c r="D482" s="41">
        <v>0</v>
      </c>
      <c r="F482" s="27">
        <f>ROUND(SUMIF(Определители!I6:I73,"=7",'Базовые цены с учетом расхода'!N6:N73),2)</f>
        <v>0</v>
      </c>
      <c r="G482" s="27"/>
      <c r="H482" s="27"/>
      <c r="I482" s="27"/>
      <c r="J482" s="35"/>
      <c r="K482" s="35"/>
      <c r="L482" s="27"/>
      <c r="N482" s="38" t="s">
        <v>427</v>
      </c>
    </row>
    <row r="483" spans="1:14" ht="10.5">
      <c r="A483" s="33">
        <v>57</v>
      </c>
      <c r="B483" s="43" t="s">
        <v>141</v>
      </c>
      <c r="C483" s="38" t="s">
        <v>369</v>
      </c>
      <c r="D483" s="41">
        <v>0</v>
      </c>
      <c r="F483" s="27">
        <f>ROUND(SUMIF(Определители!I6:I73,"=7",'Базовые цены с учетом расхода'!O6:O73),2)</f>
        <v>0</v>
      </c>
      <c r="G483" s="27"/>
      <c r="H483" s="27"/>
      <c r="I483" s="27"/>
      <c r="J483" s="35"/>
      <c r="K483" s="35"/>
      <c r="L483" s="27"/>
      <c r="N483" s="38" t="s">
        <v>428</v>
      </c>
    </row>
    <row r="484" spans="1:14" ht="10.5">
      <c r="A484" s="33">
        <v>58</v>
      </c>
      <c r="B484" s="43" t="s">
        <v>153</v>
      </c>
      <c r="C484" s="38" t="s">
        <v>370</v>
      </c>
      <c r="D484" s="41">
        <v>0</v>
      </c>
      <c r="F484" s="27">
        <f>ROUND((F478+F482+F483),2)</f>
        <v>0</v>
      </c>
      <c r="G484" s="27"/>
      <c r="H484" s="27"/>
      <c r="I484" s="27"/>
      <c r="J484" s="35"/>
      <c r="K484" s="35"/>
      <c r="L484" s="27"/>
      <c r="N484" s="38" t="s">
        <v>429</v>
      </c>
    </row>
    <row r="485" spans="1:14" ht="10.5">
      <c r="A485" s="33">
        <v>59</v>
      </c>
      <c r="B485" s="43" t="s">
        <v>154</v>
      </c>
      <c r="C485" s="38" t="s">
        <v>369</v>
      </c>
      <c r="D485" s="41">
        <v>0</v>
      </c>
      <c r="F485" s="27" t="e">
        <f>ROUND(SUMIF(Определители!I6:I73,"=9",'Базовые цены с учетом расхода'!B6:B73),2)</f>
        <v>#REF!</v>
      </c>
      <c r="G485" s="27" t="e">
        <f>ROUND(SUMIF(Определители!I6:I73,"=9",'Базовые цены с учетом расхода'!C6:C73),2)</f>
        <v>#REF!</v>
      </c>
      <c r="H485" s="27" t="e">
        <f>ROUND(SUMIF(Определители!I6:I73,"=9",'Базовые цены с учетом расхода'!D6:D73),2)</f>
        <v>#REF!</v>
      </c>
      <c r="I485" s="27" t="e">
        <f>ROUND(SUMIF(Определители!I6:I73,"=9",'Базовые цены с учетом расхода'!E6:E73),2)</f>
        <v>#REF!</v>
      </c>
      <c r="J485" s="35" t="e">
        <f>ROUND(SUMIF(Определители!I6:I73,"=9",'Базовые цены с учетом расхода'!I6:I73),8)</f>
        <v>#VALUE!</v>
      </c>
      <c r="K485" s="35" t="e">
        <f>ROUND(SUMIF(Определители!I6:I73,"=9",'Базовые цены с учетом расхода'!K6:K73),8)</f>
        <v>#VALUE!</v>
      </c>
      <c r="L485" s="27" t="e">
        <f>ROUND(SUMIF(Определители!I6:I73,"=9",'Базовые цены с учетом расхода'!F6:F73),2)</f>
        <v>#REF!</v>
      </c>
      <c r="N485" s="38" t="s">
        <v>430</v>
      </c>
    </row>
    <row r="486" spans="1:14" ht="10.5">
      <c r="A486" s="33">
        <v>60</v>
      </c>
      <c r="B486" s="43" t="s">
        <v>152</v>
      </c>
      <c r="C486" s="38" t="s">
        <v>369</v>
      </c>
      <c r="D486" s="41">
        <v>0</v>
      </c>
      <c r="F486" s="27" t="e">
        <f>ROUND(SUMIF(Определители!I6:I73,"=9",'Базовые цены с учетом расхода'!N6:N73),2)</f>
        <v>#REF!</v>
      </c>
      <c r="G486" s="27"/>
      <c r="H486" s="27"/>
      <c r="I486" s="27"/>
      <c r="J486" s="35"/>
      <c r="K486" s="35"/>
      <c r="L486" s="27"/>
      <c r="N486" s="38" t="s">
        <v>431</v>
      </c>
    </row>
    <row r="487" spans="1:14" ht="10.5">
      <c r="A487" s="33">
        <v>61</v>
      </c>
      <c r="B487" s="43" t="s">
        <v>141</v>
      </c>
      <c r="C487" s="38" t="s">
        <v>369</v>
      </c>
      <c r="D487" s="41">
        <v>0</v>
      </c>
      <c r="F487" s="27" t="e">
        <f>ROUND(SUMIF(Определители!I6:I73,"=9",'Базовые цены с учетом расхода'!O6:O73),2)</f>
        <v>#REF!</v>
      </c>
      <c r="G487" s="27"/>
      <c r="H487" s="27"/>
      <c r="I487" s="27"/>
      <c r="J487" s="35"/>
      <c r="K487" s="35"/>
      <c r="L487" s="27"/>
      <c r="N487" s="38" t="s">
        <v>432</v>
      </c>
    </row>
    <row r="488" spans="1:14" ht="10.5">
      <c r="A488" s="33">
        <v>62</v>
      </c>
      <c r="B488" s="43" t="s">
        <v>155</v>
      </c>
      <c r="C488" s="38" t="s">
        <v>370</v>
      </c>
      <c r="D488" s="41">
        <v>0</v>
      </c>
      <c r="F488" s="27" t="e">
        <f>ROUND((F485+F486+F487),2)</f>
        <v>#REF!</v>
      </c>
      <c r="G488" s="27"/>
      <c r="H488" s="27"/>
      <c r="I488" s="27"/>
      <c r="J488" s="35"/>
      <c r="K488" s="35"/>
      <c r="L488" s="27"/>
      <c r="N488" s="38" t="s">
        <v>433</v>
      </c>
    </row>
    <row r="489" spans="1:14" ht="10.5">
      <c r="A489" s="33">
        <v>63</v>
      </c>
      <c r="B489" s="43" t="s">
        <v>156</v>
      </c>
      <c r="C489" s="38" t="s">
        <v>369</v>
      </c>
      <c r="D489" s="41">
        <v>0</v>
      </c>
      <c r="F489" s="27">
        <f>ROUND(SUMIF(Определители!I6:I73,"=:",'Базовые цены с учетом расхода'!B6:B73),2)</f>
        <v>0</v>
      </c>
      <c r="G489" s="27">
        <f>ROUND(SUMIF(Определители!I6:I73,"=:",'Базовые цены с учетом расхода'!C6:C73),2)</f>
        <v>0</v>
      </c>
      <c r="H489" s="27">
        <f>ROUND(SUMIF(Определители!I6:I73,"=:",'Базовые цены с учетом расхода'!D6:D73),2)</f>
        <v>0</v>
      </c>
      <c r="I489" s="27">
        <f>ROUND(SUMIF(Определители!I6:I73,"=:",'Базовые цены с учетом расхода'!E6:E73),2)</f>
        <v>0</v>
      </c>
      <c r="J489" s="35">
        <f>ROUND(SUMIF(Определители!I6:I73,"=:",'Базовые цены с учетом расхода'!I6:I73),8)</f>
        <v>0</v>
      </c>
      <c r="K489" s="35">
        <f>ROUND(SUMIF(Определители!I6:I73,"=:",'Базовые цены с учетом расхода'!K6:K73),8)</f>
        <v>0</v>
      </c>
      <c r="L489" s="27">
        <f>ROUND(SUMIF(Определители!I6:I73,"=:",'Базовые цены с учетом расхода'!F6:F73),2)</f>
        <v>0</v>
      </c>
      <c r="N489" s="38" t="s">
        <v>434</v>
      </c>
    </row>
    <row r="490" spans="1:14" ht="10.5">
      <c r="A490" s="33">
        <v>64</v>
      </c>
      <c r="B490" s="43" t="s">
        <v>130</v>
      </c>
      <c r="C490" s="38" t="s">
        <v>369</v>
      </c>
      <c r="D490" s="41">
        <v>0</v>
      </c>
      <c r="F490" s="27">
        <f>ROUND(SUMIF(Определители!I6:I73,"=:",'Базовые цены с учетом расхода'!H6:H73),2)</f>
        <v>0</v>
      </c>
      <c r="G490" s="27"/>
      <c r="H490" s="27"/>
      <c r="I490" s="27"/>
      <c r="J490" s="35"/>
      <c r="K490" s="35"/>
      <c r="L490" s="27"/>
      <c r="N490" s="38" t="s">
        <v>435</v>
      </c>
    </row>
    <row r="491" spans="1:14" ht="10.5">
      <c r="A491" s="33">
        <v>65</v>
      </c>
      <c r="B491" s="43" t="s">
        <v>152</v>
      </c>
      <c r="C491" s="38" t="s">
        <v>369</v>
      </c>
      <c r="D491" s="41">
        <v>0</v>
      </c>
      <c r="F491" s="27">
        <f>ROUND(SUMIF(Определители!I6:I73,"=:",'Базовые цены с учетом расхода'!N6:N73),2)</f>
        <v>0</v>
      </c>
      <c r="G491" s="27"/>
      <c r="H491" s="27"/>
      <c r="I491" s="27"/>
      <c r="J491" s="35"/>
      <c r="K491" s="35"/>
      <c r="L491" s="27"/>
      <c r="N491" s="38" t="s">
        <v>436</v>
      </c>
    </row>
    <row r="492" spans="1:14" ht="10.5">
      <c r="A492" s="33">
        <v>66</v>
      </c>
      <c r="B492" s="43" t="s">
        <v>141</v>
      </c>
      <c r="C492" s="38" t="s">
        <v>369</v>
      </c>
      <c r="D492" s="41">
        <v>0</v>
      </c>
      <c r="F492" s="27">
        <f>ROUND(SUMIF(Определители!I6:I73,"=:",'Базовые цены с учетом расхода'!O6:O73),2)</f>
        <v>0</v>
      </c>
      <c r="G492" s="27"/>
      <c r="H492" s="27"/>
      <c r="I492" s="27"/>
      <c r="J492" s="35"/>
      <c r="K492" s="35"/>
      <c r="L492" s="27"/>
      <c r="N492" s="38" t="s">
        <v>437</v>
      </c>
    </row>
    <row r="493" spans="1:14" ht="10.5">
      <c r="A493" s="33">
        <v>67</v>
      </c>
      <c r="B493" s="43" t="s">
        <v>157</v>
      </c>
      <c r="C493" s="38" t="s">
        <v>370</v>
      </c>
      <c r="D493" s="41">
        <v>0</v>
      </c>
      <c r="F493" s="27">
        <f>ROUND((F489+F491+F492),2)</f>
        <v>0</v>
      </c>
      <c r="G493" s="27"/>
      <c r="H493" s="27"/>
      <c r="I493" s="27"/>
      <c r="J493" s="35"/>
      <c r="K493" s="35"/>
      <c r="L493" s="27"/>
      <c r="N493" s="38" t="s">
        <v>438</v>
      </c>
    </row>
    <row r="494" spans="1:14" ht="10.5">
      <c r="A494" s="33">
        <v>68</v>
      </c>
      <c r="B494" s="43" t="s">
        <v>158</v>
      </c>
      <c r="C494" s="38" t="s">
        <v>369</v>
      </c>
      <c r="D494" s="41">
        <v>0</v>
      </c>
      <c r="F494" s="27">
        <f>ROUND(SUMIF(Определители!I6:I73,"=8",'Базовые цены с учетом расхода'!B6:B73),2)</f>
        <v>0</v>
      </c>
      <c r="G494" s="27">
        <f>ROUND(SUMIF(Определители!I6:I73,"=8",'Базовые цены с учетом расхода'!C6:C73),2)</f>
        <v>0</v>
      </c>
      <c r="H494" s="27">
        <f>ROUND(SUMIF(Определители!I6:I73,"=8",'Базовые цены с учетом расхода'!D6:D73),2)</f>
        <v>0</v>
      </c>
      <c r="I494" s="27">
        <f>ROUND(SUMIF(Определители!I6:I73,"=8",'Базовые цены с учетом расхода'!E6:E73),2)</f>
        <v>0</v>
      </c>
      <c r="J494" s="35">
        <f>ROUND(SUMIF(Определители!I6:I73,"=8",'Базовые цены с учетом расхода'!I6:I73),8)</f>
        <v>0</v>
      </c>
      <c r="K494" s="35">
        <f>ROUND(SUMIF(Определители!I6:I73,"=8",'Базовые цены с учетом расхода'!K6:K73),8)</f>
        <v>0</v>
      </c>
      <c r="L494" s="27">
        <f>ROUND(SUMIF(Определители!I6:I73,"=8",'Базовые цены с учетом расхода'!F6:F73),2)</f>
        <v>0</v>
      </c>
      <c r="N494" s="38" t="s">
        <v>439</v>
      </c>
    </row>
    <row r="495" spans="1:14" ht="10.5">
      <c r="A495" s="33">
        <v>69</v>
      </c>
      <c r="B495" s="43" t="s">
        <v>130</v>
      </c>
      <c r="C495" s="38" t="s">
        <v>369</v>
      </c>
      <c r="D495" s="41">
        <v>0</v>
      </c>
      <c r="F495" s="27">
        <f>ROUND(SUMIF(Определители!I6:I73,"=8",'Базовые цены с учетом расхода'!H6:H73),2)</f>
        <v>0</v>
      </c>
      <c r="G495" s="27"/>
      <c r="H495" s="27"/>
      <c r="I495" s="27"/>
      <c r="J495" s="35"/>
      <c r="K495" s="35"/>
      <c r="L495" s="27"/>
      <c r="N495" s="38" t="s">
        <v>440</v>
      </c>
    </row>
    <row r="496" spans="1:14" ht="10.5">
      <c r="A496" s="33">
        <v>70</v>
      </c>
      <c r="B496" s="43" t="s">
        <v>254</v>
      </c>
      <c r="C496" s="38" t="s">
        <v>370</v>
      </c>
      <c r="D496" s="41">
        <v>0</v>
      </c>
      <c r="F496" s="27" t="e">
        <f>ROUND((F437+F447+F454+F459+F467+F472+F477+F484+F488+F493+F494),2)</f>
        <v>#NAME?</v>
      </c>
      <c r="G496" s="27">
        <f>ROUND((G437+G447+G454+G459+G467+G472+G477+G484+G488+G493+G494),2)</f>
        <v>0</v>
      </c>
      <c r="H496" s="27">
        <f>ROUND((H437+H447+H454+H459+H467+H472+H477+H484+H488+H493+H494),2)</f>
        <v>0</v>
      </c>
      <c r="I496" s="27">
        <f>ROUND((I437+I447+I454+I459+I467+I472+I477+I484+I488+I493+I494),2)</f>
        <v>0</v>
      </c>
      <c r="J496" s="35">
        <f>ROUND((J437+J447+J454+J459+J467+J472+J477+J484+J488+J493+J494),8)</f>
        <v>0</v>
      </c>
      <c r="K496" s="35">
        <f>ROUND((K437+K447+K454+K459+K467+K472+K477+K484+K488+K493+K494),8)</f>
        <v>0</v>
      </c>
      <c r="L496" s="27">
        <f>ROUND((L437+L447+L454+L459+L467+L472+L477+L484+L488+L493+L494),2)</f>
        <v>0</v>
      </c>
      <c r="N496" s="38" t="s">
        <v>441</v>
      </c>
    </row>
    <row r="497" spans="1:14" ht="10.5">
      <c r="A497" s="33">
        <v>71</v>
      </c>
      <c r="B497" s="43" t="s">
        <v>160</v>
      </c>
      <c r="C497" s="38" t="s">
        <v>370</v>
      </c>
      <c r="D497" s="41">
        <v>0</v>
      </c>
      <c r="F497" s="27" t="e">
        <f>ROUND((F443+F451+F456+F463+F469+F474+F481+F490+F495),2)</f>
        <v>#REF!</v>
      </c>
      <c r="G497" s="27"/>
      <c r="H497" s="27"/>
      <c r="I497" s="27"/>
      <c r="J497" s="35"/>
      <c r="K497" s="35"/>
      <c r="L497" s="27"/>
      <c r="N497" s="38" t="s">
        <v>442</v>
      </c>
    </row>
    <row r="498" spans="1:14" ht="10.5">
      <c r="A498" s="33">
        <v>72</v>
      </c>
      <c r="B498" s="43" t="s">
        <v>161</v>
      </c>
      <c r="C498" s="38" t="s">
        <v>370</v>
      </c>
      <c r="D498" s="41">
        <v>0</v>
      </c>
      <c r="F498" s="27" t="e">
        <f>ROUND((F444+F452+F457+F464+F470+F475+F482+F486+F491),2)</f>
        <v>#REF!</v>
      </c>
      <c r="G498" s="27"/>
      <c r="H498" s="27"/>
      <c r="I498" s="27"/>
      <c r="J498" s="35"/>
      <c r="K498" s="35"/>
      <c r="L498" s="27"/>
      <c r="N498" s="38" t="s">
        <v>443</v>
      </c>
    </row>
    <row r="499" spans="1:14" ht="10.5">
      <c r="A499" s="33">
        <v>73</v>
      </c>
      <c r="B499" s="43" t="s">
        <v>162</v>
      </c>
      <c r="C499" s="38" t="s">
        <v>370</v>
      </c>
      <c r="D499" s="41">
        <v>0</v>
      </c>
      <c r="F499" s="27" t="e">
        <f>ROUND((F445+F453+F458+F465+F471+F476+F483+F487+F492),2)</f>
        <v>#REF!</v>
      </c>
      <c r="G499" s="27"/>
      <c r="H499" s="27"/>
      <c r="I499" s="27"/>
      <c r="J499" s="35"/>
      <c r="K499" s="35"/>
      <c r="L499" s="27"/>
      <c r="N499" s="38" t="s">
        <v>444</v>
      </c>
    </row>
    <row r="500" spans="1:14" ht="10.5">
      <c r="A500" s="33">
        <v>74</v>
      </c>
      <c r="B500" s="43" t="s">
        <v>163</v>
      </c>
      <c r="C500" s="38" t="s">
        <v>371</v>
      </c>
      <c r="D500" s="41">
        <v>0</v>
      </c>
      <c r="F500" s="27" t="e">
        <f>ROUND(SUM('Базовые цены с учетом расхода'!X6:X73),2)</f>
        <v>#REF!</v>
      </c>
      <c r="G500" s="27"/>
      <c r="H500" s="27"/>
      <c r="I500" s="27"/>
      <c r="J500" s="35"/>
      <c r="K500" s="35"/>
      <c r="L500" s="27"/>
      <c r="N500" s="38" t="s">
        <v>445</v>
      </c>
    </row>
    <row r="501" spans="1:14" ht="10.5">
      <c r="A501" s="33">
        <v>75</v>
      </c>
      <c r="B501" s="43" t="s">
        <v>164</v>
      </c>
      <c r="C501" s="38" t="s">
        <v>371</v>
      </c>
      <c r="D501" s="41">
        <v>0</v>
      </c>
      <c r="F501" s="27" t="e">
        <f>ROUND(SUM('Базовые цены с учетом расхода'!C6:C73),2)</f>
        <v>#REF!</v>
      </c>
      <c r="G501" s="27"/>
      <c r="H501" s="27"/>
      <c r="I501" s="27"/>
      <c r="J501" s="35"/>
      <c r="K501" s="35"/>
      <c r="L501" s="27"/>
      <c r="N501" s="38" t="s">
        <v>446</v>
      </c>
    </row>
    <row r="502" spans="1:14" ht="10.5">
      <c r="A502" s="33">
        <v>76</v>
      </c>
      <c r="B502" s="43" t="s">
        <v>165</v>
      </c>
      <c r="C502" s="38" t="s">
        <v>371</v>
      </c>
      <c r="D502" s="41">
        <v>0</v>
      </c>
      <c r="F502" s="27" t="e">
        <f>ROUND(SUM('Базовые цены с учетом расхода'!E6:E73),2)</f>
        <v>#REF!</v>
      </c>
      <c r="G502" s="27"/>
      <c r="H502" s="27"/>
      <c r="I502" s="27"/>
      <c r="J502" s="35"/>
      <c r="K502" s="35"/>
      <c r="L502" s="27"/>
      <c r="N502" s="38" t="s">
        <v>447</v>
      </c>
    </row>
    <row r="503" spans="1:14" ht="10.5">
      <c r="A503" s="33">
        <v>77</v>
      </c>
      <c r="B503" s="43" t="s">
        <v>166</v>
      </c>
      <c r="C503" s="38" t="s">
        <v>372</v>
      </c>
      <c r="D503" s="41">
        <v>0</v>
      </c>
      <c r="F503" s="27" t="e">
        <f>ROUND((F501+F502),2)</f>
        <v>#REF!</v>
      </c>
      <c r="G503" s="27"/>
      <c r="H503" s="27"/>
      <c r="I503" s="27"/>
      <c r="J503" s="35"/>
      <c r="K503" s="35"/>
      <c r="L503" s="27"/>
      <c r="N503" s="38" t="s">
        <v>448</v>
      </c>
    </row>
    <row r="504" spans="1:14" ht="10.5">
      <c r="A504" s="33">
        <v>78</v>
      </c>
      <c r="B504" s="43" t="s">
        <v>167</v>
      </c>
      <c r="C504" s="38" t="s">
        <v>371</v>
      </c>
      <c r="D504" s="41">
        <v>0</v>
      </c>
      <c r="F504" s="27" t="e">
        <f>ROUND(SUM('Базовые цены с учетом расхода'!D6:D73),2)</f>
        <v>#REF!</v>
      </c>
      <c r="G504" s="27"/>
      <c r="H504" s="27"/>
      <c r="I504" s="27"/>
      <c r="J504" s="35"/>
      <c r="K504" s="35"/>
      <c r="L504" s="27"/>
      <c r="N504" s="38" t="s">
        <v>449</v>
      </c>
    </row>
    <row r="505" spans="1:14" ht="10.5">
      <c r="A505" s="33">
        <v>79</v>
      </c>
      <c r="B505" s="43" t="s">
        <v>168</v>
      </c>
      <c r="C505" s="38" t="s">
        <v>373</v>
      </c>
      <c r="D505" s="41">
        <v>0</v>
      </c>
      <c r="F505" s="27" t="e">
        <f>ROUND((F427-F501-F504),2)</f>
        <v>#REF!</v>
      </c>
      <c r="G505" s="27"/>
      <c r="H505" s="27"/>
      <c r="I505" s="27"/>
      <c r="J505" s="35"/>
      <c r="K505" s="35"/>
      <c r="L505" s="27"/>
      <c r="N505" s="38" t="s">
        <v>450</v>
      </c>
    </row>
    <row r="506" spans="1:14" ht="10.5">
      <c r="A506" s="33">
        <v>80</v>
      </c>
      <c r="B506" s="43" t="s">
        <v>169</v>
      </c>
      <c r="C506" s="38" t="s">
        <v>374</v>
      </c>
      <c r="D506" s="41">
        <v>7.4</v>
      </c>
      <c r="F506" s="27" t="e">
        <f>ROUND((F501)*D506,2)</f>
        <v>#REF!</v>
      </c>
      <c r="G506" s="27"/>
      <c r="H506" s="27"/>
      <c r="I506" s="27"/>
      <c r="J506" s="35"/>
      <c r="K506" s="35"/>
      <c r="L506" s="27"/>
      <c r="N506" s="38" t="s">
        <v>451</v>
      </c>
    </row>
    <row r="507" spans="1:14" ht="10.5">
      <c r="A507" s="33">
        <v>81</v>
      </c>
      <c r="B507" s="43" t="s">
        <v>170</v>
      </c>
      <c r="C507" s="38" t="s">
        <v>374</v>
      </c>
      <c r="D507" s="41">
        <v>5.4</v>
      </c>
      <c r="F507" s="27" t="e">
        <f>ROUND((F502)*D507,2)</f>
        <v>#REF!</v>
      </c>
      <c r="G507" s="27"/>
      <c r="H507" s="27"/>
      <c r="I507" s="27"/>
      <c r="J507" s="35"/>
      <c r="K507" s="35"/>
      <c r="L507" s="27"/>
      <c r="N507" s="38" t="s">
        <v>452</v>
      </c>
    </row>
    <row r="508" spans="1:14" ht="10.5">
      <c r="A508" s="33">
        <v>82</v>
      </c>
      <c r="B508" s="43" t="s">
        <v>171</v>
      </c>
      <c r="C508" s="38" t="s">
        <v>372</v>
      </c>
      <c r="D508" s="41">
        <v>0</v>
      </c>
      <c r="F508" s="27" t="e">
        <f>ROUND((F506+F507),2)</f>
        <v>#REF!</v>
      </c>
      <c r="G508" s="27"/>
      <c r="H508" s="27"/>
      <c r="I508" s="27"/>
      <c r="J508" s="35"/>
      <c r="K508" s="35"/>
      <c r="L508" s="27"/>
      <c r="N508" s="38" t="s">
        <v>453</v>
      </c>
    </row>
    <row r="509" spans="1:14" ht="10.5">
      <c r="A509" s="33">
        <v>83</v>
      </c>
      <c r="B509" s="43" t="s">
        <v>172</v>
      </c>
      <c r="C509" s="38" t="s">
        <v>375</v>
      </c>
      <c r="D509" s="41">
        <v>0</v>
      </c>
      <c r="F509" s="27" t="e">
        <f>ROUND((F508/F503),2)</f>
        <v>#REF!</v>
      </c>
      <c r="G509" s="27"/>
      <c r="H509" s="27"/>
      <c r="I509" s="27"/>
      <c r="J509" s="35"/>
      <c r="K509" s="35"/>
      <c r="L509" s="27"/>
      <c r="N509" s="38" t="s">
        <v>454</v>
      </c>
    </row>
    <row r="510" spans="1:14" ht="10.5">
      <c r="A510" s="33">
        <v>84</v>
      </c>
      <c r="B510" s="43" t="s">
        <v>173</v>
      </c>
      <c r="C510" s="38" t="s">
        <v>374</v>
      </c>
      <c r="D510" s="41">
        <v>4.49</v>
      </c>
      <c r="F510" s="27" t="e">
        <f>ROUND((F504)*D510,2)</f>
        <v>#REF!</v>
      </c>
      <c r="G510" s="27"/>
      <c r="H510" s="27"/>
      <c r="I510" s="27"/>
      <c r="J510" s="35"/>
      <c r="K510" s="35"/>
      <c r="L510" s="27"/>
      <c r="N510" s="38" t="s">
        <v>455</v>
      </c>
    </row>
    <row r="511" spans="1:14" ht="10.5">
      <c r="A511" s="33">
        <v>85</v>
      </c>
      <c r="B511" s="43" t="s">
        <v>174</v>
      </c>
      <c r="C511" s="38" t="s">
        <v>374</v>
      </c>
      <c r="D511" s="41">
        <v>4.28</v>
      </c>
      <c r="F511" s="27" t="e">
        <f>ROUND((F505)*D511,2)</f>
        <v>#REF!</v>
      </c>
      <c r="G511" s="27"/>
      <c r="H511" s="27"/>
      <c r="I511" s="27"/>
      <c r="J511" s="35"/>
      <c r="K511" s="35"/>
      <c r="L511" s="27"/>
      <c r="N511" s="38" t="s">
        <v>456</v>
      </c>
    </row>
    <row r="512" spans="1:14" ht="10.5">
      <c r="A512" s="33">
        <v>86</v>
      </c>
      <c r="B512" s="43" t="s">
        <v>175</v>
      </c>
      <c r="C512" s="38" t="s">
        <v>376</v>
      </c>
      <c r="D512" s="41">
        <v>0</v>
      </c>
      <c r="F512" s="27" t="e">
        <f>ROUND((F498*F509),2)</f>
        <v>#REF!</v>
      </c>
      <c r="G512" s="27"/>
      <c r="H512" s="27"/>
      <c r="I512" s="27"/>
      <c r="J512" s="35"/>
      <c r="K512" s="35"/>
      <c r="L512" s="27"/>
      <c r="N512" s="38" t="s">
        <v>457</v>
      </c>
    </row>
    <row r="513" spans="1:14" ht="10.5">
      <c r="A513" s="33">
        <v>87</v>
      </c>
      <c r="B513" s="43" t="s">
        <v>176</v>
      </c>
      <c r="C513" s="38" t="s">
        <v>376</v>
      </c>
      <c r="D513" s="41">
        <v>0</v>
      </c>
      <c r="F513" s="27" t="e">
        <f>ROUND((F499*F509),2)</f>
        <v>#REF!</v>
      </c>
      <c r="G513" s="27"/>
      <c r="H513" s="27"/>
      <c r="I513" s="27"/>
      <c r="J513" s="35"/>
      <c r="K513" s="35"/>
      <c r="L513" s="27"/>
      <c r="N513" s="38" t="s">
        <v>458</v>
      </c>
    </row>
    <row r="514" spans="1:14" ht="10.5">
      <c r="A514" s="33">
        <v>88</v>
      </c>
      <c r="B514" s="43" t="s">
        <v>177</v>
      </c>
      <c r="C514" s="38" t="s">
        <v>374</v>
      </c>
      <c r="D514" s="41">
        <v>0.85</v>
      </c>
      <c r="F514" s="27" t="e">
        <f>ROUND((F512)*D514,2)</f>
        <v>#REF!</v>
      </c>
      <c r="G514" s="27"/>
      <c r="H514" s="27"/>
      <c r="I514" s="27"/>
      <c r="J514" s="35"/>
      <c r="K514" s="35"/>
      <c r="L514" s="27"/>
      <c r="N514" s="38" t="s">
        <v>459</v>
      </c>
    </row>
    <row r="515" spans="1:14" ht="10.5">
      <c r="A515" s="33">
        <v>89</v>
      </c>
      <c r="B515" s="43" t="s">
        <v>178</v>
      </c>
      <c r="C515" s="38" t="s">
        <v>374</v>
      </c>
      <c r="D515" s="41">
        <v>0.8</v>
      </c>
      <c r="F515" s="27" t="e">
        <f>ROUND((F513)*D515,2)</f>
        <v>#REF!</v>
      </c>
      <c r="G515" s="27"/>
      <c r="H515" s="27"/>
      <c r="I515" s="27"/>
      <c r="J515" s="35"/>
      <c r="K515" s="35"/>
      <c r="L515" s="27"/>
      <c r="N515" s="38" t="s">
        <v>460</v>
      </c>
    </row>
    <row r="516" spans="1:14" ht="10.5">
      <c r="A516" s="33">
        <v>90</v>
      </c>
      <c r="B516" s="43" t="s">
        <v>179</v>
      </c>
      <c r="C516" s="38" t="s">
        <v>372</v>
      </c>
      <c r="D516" s="41">
        <v>0</v>
      </c>
      <c r="F516" s="27" t="e">
        <f>ROUND((F506+F510+F511+F514+F515),2)</f>
        <v>#REF!</v>
      </c>
      <c r="G516" s="27"/>
      <c r="H516" s="27"/>
      <c r="I516" s="27"/>
      <c r="J516" s="35"/>
      <c r="K516" s="35"/>
      <c r="L516" s="27"/>
      <c r="N516" s="38" t="s">
        <v>461</v>
      </c>
    </row>
    <row r="517" spans="1:14" ht="10.5">
      <c r="A517" s="33">
        <v>91</v>
      </c>
      <c r="B517" s="43" t="s">
        <v>180</v>
      </c>
      <c r="C517" s="38" t="s">
        <v>377</v>
      </c>
      <c r="D517" s="41">
        <v>2.14</v>
      </c>
      <c r="F517" s="27" t="e">
        <f>ROUND((F516)*D517/100,2)</f>
        <v>#REF!</v>
      </c>
      <c r="G517" s="27"/>
      <c r="H517" s="27"/>
      <c r="I517" s="27"/>
      <c r="J517" s="35"/>
      <c r="K517" s="35"/>
      <c r="L517" s="27"/>
      <c r="N517" s="38" t="s">
        <v>462</v>
      </c>
    </row>
    <row r="518" spans="1:14" ht="10.5">
      <c r="A518" s="33">
        <v>92</v>
      </c>
      <c r="B518" s="43" t="s">
        <v>181</v>
      </c>
      <c r="C518" s="38" t="s">
        <v>372</v>
      </c>
      <c r="D518" s="41">
        <v>0</v>
      </c>
      <c r="F518" s="27" t="e">
        <f>ROUND((F517+F516),2)</f>
        <v>#REF!</v>
      </c>
      <c r="G518" s="27"/>
      <c r="H518" s="27"/>
      <c r="I518" s="27"/>
      <c r="J518" s="35"/>
      <c r="K518" s="35"/>
      <c r="L518" s="27"/>
      <c r="N518" s="38" t="s">
        <v>463</v>
      </c>
    </row>
    <row r="519" spans="1:14" ht="10.5">
      <c r="A519" s="33">
        <v>93</v>
      </c>
      <c r="B519" s="43" t="s">
        <v>182</v>
      </c>
      <c r="C519" s="38" t="s">
        <v>377</v>
      </c>
      <c r="D519" s="41">
        <v>2</v>
      </c>
      <c r="F519" s="27" t="e">
        <f>ROUND((F518)*D519/100,2)</f>
        <v>#REF!</v>
      </c>
      <c r="G519" s="27"/>
      <c r="H519" s="27"/>
      <c r="I519" s="27"/>
      <c r="J519" s="35"/>
      <c r="K519" s="35"/>
      <c r="L519" s="27"/>
      <c r="N519" s="38" t="s">
        <v>464</v>
      </c>
    </row>
    <row r="520" spans="1:14" ht="10.5">
      <c r="A520" s="33">
        <v>94</v>
      </c>
      <c r="B520" s="43" t="s">
        <v>183</v>
      </c>
      <c r="C520" s="38" t="s">
        <v>372</v>
      </c>
      <c r="D520" s="41">
        <v>0</v>
      </c>
      <c r="F520" s="27" t="e">
        <f>ROUND((F518+F519),2)</f>
        <v>#REF!</v>
      </c>
      <c r="G520" s="27"/>
      <c r="H520" s="27"/>
      <c r="I520" s="27"/>
      <c r="J520" s="35"/>
      <c r="K520" s="35"/>
      <c r="L520" s="27"/>
      <c r="N520" s="38" t="s">
        <v>465</v>
      </c>
    </row>
    <row r="521" spans="1:14" ht="10.5">
      <c r="A521" s="33">
        <v>95</v>
      </c>
      <c r="B521" s="43" t="s">
        <v>184</v>
      </c>
      <c r="C521" s="38" t="s">
        <v>377</v>
      </c>
      <c r="D521" s="41">
        <v>18</v>
      </c>
      <c r="F521" s="27" t="e">
        <f>ROUND((F520)*D521/100,2)</f>
        <v>#REF!</v>
      </c>
      <c r="G521" s="27"/>
      <c r="H521" s="27"/>
      <c r="I521" s="27"/>
      <c r="J521" s="35"/>
      <c r="K521" s="35"/>
      <c r="L521" s="27"/>
      <c r="N521" s="38" t="s">
        <v>466</v>
      </c>
    </row>
    <row r="522" spans="1:14" ht="10.5">
      <c r="A522" s="33">
        <v>96</v>
      </c>
      <c r="B522" s="43" t="s">
        <v>185</v>
      </c>
      <c r="C522" s="38" t="s">
        <v>372</v>
      </c>
      <c r="D522" s="41">
        <v>0</v>
      </c>
      <c r="F522" s="27" t="e">
        <f>ROUND((F521+F520),2)</f>
        <v>#REF!</v>
      </c>
      <c r="G522" s="27"/>
      <c r="H522" s="27"/>
      <c r="I522" s="27"/>
      <c r="J522" s="35"/>
      <c r="K522" s="35"/>
      <c r="L522" s="27"/>
      <c r="N522" s="38" t="s">
        <v>467</v>
      </c>
    </row>
    <row r="523" spans="1:14" ht="10.5">
      <c r="A523" s="33">
        <v>97</v>
      </c>
      <c r="B523" s="43" t="s">
        <v>165</v>
      </c>
      <c r="C523" s="38" t="s">
        <v>371</v>
      </c>
      <c r="D523" s="41">
        <v>0</v>
      </c>
      <c r="F523" s="27" t="e">
        <f>ROUND(SUM('Базовые цены с учетом расхода'!E6:E73),2)</f>
        <v>#REF!</v>
      </c>
      <c r="G523" s="27"/>
      <c r="H523" s="27"/>
      <c r="I523" s="27"/>
      <c r="J523" s="35"/>
      <c r="K523" s="35"/>
      <c r="L523" s="27"/>
      <c r="N523" s="38" t="s">
        <v>468</v>
      </c>
    </row>
    <row r="524" spans="1:14" ht="10.5">
      <c r="A524" s="33">
        <v>98</v>
      </c>
      <c r="B524" s="43" t="s">
        <v>166</v>
      </c>
      <c r="C524" s="38" t="s">
        <v>372</v>
      </c>
      <c r="D524" s="41">
        <v>0</v>
      </c>
      <c r="F524" s="27" t="e">
        <f>ROUND((F501+F523),2)</f>
        <v>#REF!</v>
      </c>
      <c r="G524" s="27"/>
      <c r="H524" s="27"/>
      <c r="I524" s="27"/>
      <c r="J524" s="35"/>
      <c r="K524" s="35"/>
      <c r="L524" s="27"/>
      <c r="N524" s="38" t="s">
        <v>469</v>
      </c>
    </row>
    <row r="525" spans="1:14" ht="10.5">
      <c r="A525" s="33">
        <v>99</v>
      </c>
      <c r="B525" s="43" t="s">
        <v>186</v>
      </c>
      <c r="C525" s="38" t="s">
        <v>371</v>
      </c>
      <c r="D525" s="41">
        <v>0</v>
      </c>
      <c r="F525" s="27"/>
      <c r="G525" s="27"/>
      <c r="H525" s="27"/>
      <c r="I525" s="27"/>
      <c r="J525" s="35" t="e">
        <f>ROUND(SUM('Базовые цены с учетом расхода'!I6:I73),8)</f>
        <v>#VALUE!</v>
      </c>
      <c r="K525" s="35"/>
      <c r="L525" s="27"/>
      <c r="N525" s="38" t="s">
        <v>470</v>
      </c>
    </row>
    <row r="526" spans="1:14" ht="10.5">
      <c r="A526" s="33">
        <v>100</v>
      </c>
      <c r="B526" s="43" t="s">
        <v>187</v>
      </c>
      <c r="C526" s="38" t="s">
        <v>371</v>
      </c>
      <c r="D526" s="41">
        <v>0</v>
      </c>
      <c r="F526" s="27"/>
      <c r="G526" s="27"/>
      <c r="H526" s="27"/>
      <c r="I526" s="27"/>
      <c r="J526" s="35" t="e">
        <f>ROUND(SUM('Базовые цены с учетом расхода'!K6:K73),8)</f>
        <v>#VALUE!</v>
      </c>
      <c r="K526" s="35"/>
      <c r="L526" s="27"/>
      <c r="N526" s="38" t="s">
        <v>471</v>
      </c>
    </row>
    <row r="527" spans="1:14" ht="10.5">
      <c r="A527" s="33">
        <v>101</v>
      </c>
      <c r="B527" s="43" t="s">
        <v>188</v>
      </c>
      <c r="C527" s="38" t="s">
        <v>372</v>
      </c>
      <c r="D527" s="41">
        <v>0</v>
      </c>
      <c r="F527" s="27"/>
      <c r="G527" s="27"/>
      <c r="H527" s="27"/>
      <c r="I527" s="27"/>
      <c r="J527" s="35" t="e">
        <f>ROUND((J525+J526),8)</f>
        <v>#VALUE!</v>
      </c>
      <c r="K527" s="35"/>
      <c r="L527" s="27"/>
      <c r="N527" s="38" t="s">
        <v>472</v>
      </c>
    </row>
  </sheetData>
  <mergeCells count="8">
    <mergeCell ref="B7:J8"/>
    <mergeCell ref="B112:J113"/>
    <mergeCell ref="B217:J218"/>
    <mergeCell ref="B322:J323"/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kachura</cp:lastModifiedBy>
  <cp:lastPrinted>2013-11-01T04:29:35Z</cp:lastPrinted>
  <dcterms:created xsi:type="dcterms:W3CDTF">2013-10-09T07:17:09Z</dcterms:created>
  <dcterms:modified xsi:type="dcterms:W3CDTF">2013-11-01T04:39:34Z</dcterms:modified>
  <cp:category/>
  <cp:version/>
  <cp:contentType/>
  <cp:contentStatus/>
</cp:coreProperties>
</file>