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2485" windowHeight="12180" tabRatio="651" activeTab="0"/>
  </bookViews>
  <sheets>
    <sheet name="Лист1" sheetId="1" r:id="rId1"/>
    <sheet name="Лист2" sheetId="2" r:id="rId2"/>
    <sheet name="Лист3" sheetId="3" r:id="rId3"/>
  </sheets>
  <definedNames>
    <definedName name="Z_20E5AC8B_5A62_43E2_B2F1_358A6DA25431_.wvu.PrintTitles" localSheetId="0" hidden="1">'Лист1'!$5:$8</definedName>
    <definedName name="Z_248C9874_434A_47CE_BC57_9A627E3D881F_.wvu.PrintTitles" localSheetId="0" hidden="1">'Лист1'!$5:$8</definedName>
    <definedName name="Z_38C48E21_203C_49A8_A672_F5E587DC961F_.wvu.PrintTitles" localSheetId="0" hidden="1">'Лист1'!$5:$8</definedName>
    <definedName name="Z_3B774372_EBCC_4A2D_B4B1_D440DCD6357D_.wvu.PrintTitles" localSheetId="0" hidden="1">'Лист1'!$5:$8</definedName>
    <definedName name="Z_A36CF29F_7687_41B8_9B43_C9866CBB86CA_.wvu.PrintTitles" localSheetId="0" hidden="1">'Лист1'!$5:$8</definedName>
    <definedName name="Z_D526917E_E56A_4579_9BF6_50938F3363CE_.wvu.PrintTitles" localSheetId="0" hidden="1">'Лист1'!$5:$8</definedName>
    <definedName name="Z_E6AC2FB1_FBCA_4E3E_BAC9_6EEA9CC4225E_.wvu.PrintTitles" localSheetId="0" hidden="1">'Лист1'!$5:$8</definedName>
    <definedName name="Z_FE7DD0E6_6AB8_415E_9973_C6BB129D51B4_.wvu.PrintTitles" localSheetId="0" hidden="1">'Лист1'!$5:$8</definedName>
    <definedName name="_xlnm.Print_Titles" localSheetId="0">'Лист1'!$5:$8</definedName>
  </definedNames>
  <calcPr fullCalcOnLoad="1" refMode="R1C1"/>
</workbook>
</file>

<file path=xl/sharedStrings.xml><?xml version="1.0" encoding="utf-8"?>
<sst xmlns="http://schemas.openxmlformats.org/spreadsheetml/2006/main" count="176" uniqueCount="123">
  <si>
    <t>В НАТУРАЛЬНОМ И СТОИМОСТНОМ ВЫРАЖЕНИИ</t>
  </si>
  <si>
    <t>в тыс.руб.</t>
  </si>
  <si>
    <t>в натуральных показателях</t>
  </si>
  <si>
    <t>Факт предоставления</t>
  </si>
  <si>
    <t>Потребность</t>
  </si>
  <si>
    <t>2008 год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</si>
  <si>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</si>
  <si>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Организация предоставления общедоступного  бесплатного дошкольного образования и воспитания, содержание ребенка в дошкольном образовательном учреждении</t>
  </si>
  <si>
    <t>Организация предоставления дополнительного образования</t>
  </si>
  <si>
    <t>Организация отдыха детей</t>
  </si>
  <si>
    <t>Проведение мероприятий в области образования</t>
  </si>
  <si>
    <t>Привлечение подростков и молодежи к различным формам труда, оказание помощи в профессиональном самоопределении</t>
  </si>
  <si>
    <t>До 2009 г. услуга не предоставлялась</t>
  </si>
  <si>
    <t>Наименование муниципальной услуги</t>
  </si>
  <si>
    <t>Оценка потребности в предоставлении услуг на 2012 год</t>
  </si>
  <si>
    <t>ПОТРЕБНОСТЬ И ФАКТИЧЕСКИЕ ОБЪЕМЫ ПРЕДОСТАВЛЕНИЯ МУНИЦИПАЛЬНЫХ УСЛУГ</t>
  </si>
  <si>
    <t xml:space="preserve">Организация культурно-зрелищных мероприятий  на базе учреждений клубного типа </t>
  </si>
  <si>
    <t>Предоставление услуг Пензенского зоопарка</t>
  </si>
  <si>
    <t>Организация культурно-досуговых мероприятий  на базе Парков культуры и отдыха</t>
  </si>
  <si>
    <t>Предоставление документа в пользование по требованию (библиотечное обслуживание населения)</t>
  </si>
  <si>
    <t>Создание условий для организации досуга и обеспечения жителей городского округа услугами организаций культуры (театрально -зрелищная услуга)</t>
  </si>
  <si>
    <t>Оказание стационарной медицинской помощи</t>
  </si>
  <si>
    <t>Оказание амбулаторно-поликлинической помощи в поликлинике, на дому и в дневных стационарах всех типов</t>
  </si>
  <si>
    <t>Оказание скорой медицинской помощи</t>
  </si>
  <si>
    <t>Оздоровление детей в санаториях</t>
  </si>
  <si>
    <t>Организация обеспечения детским питанием и диетическими пищевыми продуктами</t>
  </si>
  <si>
    <t>Организация транспортного обслуживания предоставления муниципальных услуг в сфере здравоохранения</t>
  </si>
  <si>
    <t>Обеспечение первичных мер пожарной безопасности в границах городского округа</t>
  </si>
  <si>
    <t>Организация и проведение физкультурно-оздоровительных и спортивно-массовых мероприятий</t>
  </si>
  <si>
    <t>Организация обучения по программам дополнительного образования детей физкультурно-спортивной направленности</t>
  </si>
  <si>
    <t>Предоставление в пользование населению спортивных сооружений</t>
  </si>
  <si>
    <t>Организация и проведение общегородских массовых мероприятий по молодежной политике</t>
  </si>
  <si>
    <t>Организация комплексного решения актуальных социальных проблем молодежи в  учреждениях</t>
  </si>
  <si>
    <t>Управление образования города Пензы</t>
  </si>
  <si>
    <t>Управление культуры города Пензы</t>
  </si>
  <si>
    <t>Управление здравоохранения города Пензы</t>
  </si>
  <si>
    <t>Управление по делам ГО и ЧС города Пензы</t>
  </si>
  <si>
    <t>Комитет по физической культуре, спорту и молодежной политике города Пензы</t>
  </si>
  <si>
    <t>Организация предоставления дополнительного образования детей по программам художественно-эстетической направленности</t>
  </si>
  <si>
    <t>Участие в предупреждении и ликвидации последствий ЧС в границах городского округа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</si>
  <si>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об опасности, объектов гражданской обороны</t>
  </si>
  <si>
    <t>Организация участия и координация деятельности футбольной команды, официально представляющей город Пензу в чемпионате, первенстве и Кубке России, на всероссийских и межрегиональных соревнованиях по футболу</t>
  </si>
  <si>
    <t>Организация участия и координация деятельности регбийной команды, официально представляющей город Пензу в чемпионате, первенстве и Кубке России, на всероссийских, межрегиональных и международных соревнованиях по регби</t>
  </si>
  <si>
    <t>Управление транспорта и связи города Пензы</t>
  </si>
  <si>
    <t>Организация транспортного обслуживания населения</t>
  </si>
  <si>
    <t>с 2009 г. услуга не предоставляется</t>
  </si>
  <si>
    <t>Обеспечение и организация транспортного обслуживания населения</t>
  </si>
  <si>
    <t>Организация текущего содержания пригородных лесов</t>
  </si>
  <si>
    <t>Организация благоустройства и озеленения территории городского округа</t>
  </si>
  <si>
    <t>Создание условий для обеспечения жителей городского округа услугами бытового обслуживания</t>
  </si>
  <si>
    <t>Организация освещения улиц</t>
  </si>
  <si>
    <t>Содержание и ремонт автомобильных дорог общего пользования, мостов и иных транспортных инженерных сооружений</t>
  </si>
  <si>
    <t>Управление жилищно-коммунального хозяйства города Пензы</t>
  </si>
  <si>
    <t>Организация в границах города электро-, тепло-,газо- и водоснабжения населения, водоотведения, снабжения населения топливом</t>
  </si>
  <si>
    <t>Содержание муниципального жилищного фонда</t>
  </si>
  <si>
    <t>ОТДЕЛ ПО РАСПРЕДЕЛЕНИЮ МУНИЦИПАЛЬНОГО ЖИЛИЩНОГО ФОНДА</t>
  </si>
  <si>
    <t>Обеспечение малоимущих граждан, проживающих в городском округе и нуждающихся в улучшении жилищных условий, жилыми помещениями в соответствии с жилищным законодательством</t>
  </si>
  <si>
    <t>Начальник Управления образования города Пензы</t>
  </si>
  <si>
    <t>Ю.А. Голодяев</t>
  </si>
  <si>
    <t>Начальник Управления культуры города Пензы</t>
  </si>
  <si>
    <t>В.А. Фейгина</t>
  </si>
  <si>
    <t>Д.В. Коцарь</t>
  </si>
  <si>
    <t>Н.Э. Заводовский</t>
  </si>
  <si>
    <t>В.А. Богацков</t>
  </si>
  <si>
    <t>Начальник Управления транспорта и связи города Пензы</t>
  </si>
  <si>
    <t>Начальник Управления жилищно-коммунального хозяйства города Пензы</t>
  </si>
  <si>
    <t>А.В. Агафилов</t>
  </si>
  <si>
    <t xml:space="preserve">Председатель Комитета по физической культуре, спорту и молодежной политике города Пензы </t>
  </si>
  <si>
    <t>Потребность и фактические объемы предоставления услуг в 2009 году</t>
  </si>
  <si>
    <t>Потребность и фактические объемы предоставления услуг в 2010 году</t>
  </si>
  <si>
    <t>Оценка потребности в предоставлении услуг на 2013 год</t>
  </si>
  <si>
    <t>Организация участия и координация деятельности Велоклуба, официально представляющего город Пензу в Чемпионате, Первенстве и Кубке России, на Всероссийских и Международных соревнованиях по велоспорту</t>
  </si>
  <si>
    <t>Начальник Управления здравоохранения города Пензы</t>
  </si>
  <si>
    <t>2230163/   1990778</t>
  </si>
  <si>
    <t>2193243/   1752331</t>
  </si>
  <si>
    <t>В бюджете города Пензы денежные средства не предусмотренны.</t>
  </si>
  <si>
    <t>183700/3885500/146/5000</t>
  </si>
  <si>
    <t>183700/3885500/146 /5000</t>
  </si>
  <si>
    <t>262,8/1/1</t>
  </si>
  <si>
    <t>Начальник отдела по распределению муниципального жилищного фонда администрации города Пензы</t>
  </si>
  <si>
    <t>М.С. Резницкий</t>
  </si>
  <si>
    <t>Начальник МКУ "Управление по делам ГОЧС г. Пензы"</t>
  </si>
  <si>
    <t>Потребность и фактические объемы предоставления услуг в 2011 году</t>
  </si>
  <si>
    <t>Оценка потребности в предоставлении услуг на 2014 год</t>
  </si>
  <si>
    <t>Муниципальная услуга исключена из Реестра муниципальных услуг с 01.01.2012г.</t>
  </si>
  <si>
    <t>Социальное управление города Пензы</t>
  </si>
  <si>
    <t>Социальная реабилитация несовершеннолетних в стационарных условиях в летний период</t>
  </si>
  <si>
    <t>Проведение мероприятий по организации и проведению досуга граждан пожилого возраста и инвалидов, а также семей, воспитывающих детей, информированности по социальным вопросам граждан и определению правового статуса лиц без определенного места жительства, оказание социальной помощи населению</t>
  </si>
  <si>
    <t>Социальное обслуживание несовершеннолетних детей, находящихся в трудной жизненной ситуации в виде предоставления услуг в стационарах в условиях круглосуточного пребывания</t>
  </si>
  <si>
    <t>Социальное обслуживание несовершеннолетних детей, находящихся в трудной жизненной ситуации в виде предоставления услуг в стационарах в условиях дневного пребывания</t>
  </si>
  <si>
    <t xml:space="preserve">Социально-реабилитационные услуги, предоставляемые семьям с несовершеннолетними детьми, находящимися в трудной жизненной ситуации </t>
  </si>
  <si>
    <t>Социальное обслуживание на дому граждан пожилого возраста и инвалидов, в том числе детей инвалидов, граждан, находящихся в трудной жизненной ситуации</t>
  </si>
  <si>
    <t>Срочное социальное обслуживание</t>
  </si>
  <si>
    <t>Социальная реабилитация граждан</t>
  </si>
  <si>
    <t>6706                                   5070</t>
  </si>
  <si>
    <t>Начальник Социального управления города Пензы</t>
  </si>
  <si>
    <t>В.С. Волков</t>
  </si>
  <si>
    <t>262,8/12/1</t>
  </si>
  <si>
    <t>2280862/  2224082,5</t>
  </si>
  <si>
    <t>2087,6</t>
  </si>
  <si>
    <t>2112,7</t>
  </si>
  <si>
    <t>2388406/  2053240</t>
  </si>
  <si>
    <t xml:space="preserve">Управление по имущественным и градостроительным отношениям администрации города Пензы </t>
  </si>
  <si>
    <t>Организация транспортного обслуживания учреждений и организаций бюджетной сферы  и органов местного самоуправления</t>
  </si>
  <si>
    <t>Н.Г. Козенко</t>
  </si>
  <si>
    <t>Обслуживание и бесперебойное, своевременное материально-техническое снабжение учреждений образования и иных учреждений муниципального образования города Пензы (до 04.05.2011)                               Обслуживание зданий, помещений, сооружений, территорий учреждений образования, транспортное обеспечение и техническое сопровождение (с 04.05.2011)</t>
  </si>
  <si>
    <t>Начальник Управления по имущественным и градостроительным отношениям администрации города Пензы</t>
  </si>
  <si>
    <t>М.В. Почевалова</t>
  </si>
  <si>
    <t>Муниципальная услуга исключена из Реестра муниципальных услуг с 21.12.2011г.</t>
  </si>
  <si>
    <t>До 2011 года услуга не предоставлялась</t>
  </si>
  <si>
    <t>до 2009 г. услуга не предоставлялась</t>
  </si>
  <si>
    <t>до 2012 г. услуга не предоставлялась</t>
  </si>
  <si>
    <t>до 2011 г. услуга не предоставлялась</t>
  </si>
  <si>
    <t>Содержание мест захоронения и оказание услуг по погребению</t>
  </si>
  <si>
    <t>Содержание и ремонт автомобильных дорог общего пользования, мостов и иных транспортных  инженерных сооружений,                       Организация дорожного движения</t>
  </si>
  <si>
    <t>186804,1/3785500/148 /5000</t>
  </si>
  <si>
    <t>186804,1/3785500/151 /5000</t>
  </si>
  <si>
    <t>186804,1/5712223,4/154/6000</t>
  </si>
  <si>
    <t>152,5/3536</t>
  </si>
  <si>
    <t>Транспортировка задержанных транспортных средств</t>
  </si>
  <si>
    <t xml:space="preserve">          Услуга не предоставляется</t>
  </si>
  <si>
    <t>И.о.начальника Финансового управления города Пензы</t>
  </si>
  <si>
    <t>И.И. Юрлова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</si>
</sst>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"/>
    <numFmt numFmtId="176" formatCode="_-* #,##0.0_р_._-;\-* #,##0.0_р_._-;_-* &quot;-&quot;?_р_._-;_-@_-"/>
    <numFmt numFmtId="177" formatCode="0.000000"/>
    <numFmt numFmtId="178" formatCode="0.0000000"/>
    <numFmt numFmtId="179" formatCode="_-* #,##0.000_р_._-;\-* #,##0.000_р_._-;_-* &quot;-&quot;???_р_._-;_-@_-"/>
  </numFmts>
  <fonts count="32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6"/>
      <color indexed="8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/>
    </xf>
    <xf numFmtId="0" fontId="27" fillId="0" borderId="16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wrapText="1"/>
    </xf>
    <xf numFmtId="0" fontId="28" fillId="24" borderId="10" xfId="0" applyFont="1" applyFill="1" applyBorder="1" applyAlignment="1">
      <alignment horizontal="left" wrapText="1"/>
    </xf>
    <xf numFmtId="164" fontId="28" fillId="24" borderId="10" xfId="0" applyNumberFormat="1" applyFont="1" applyFill="1" applyBorder="1" applyAlignment="1">
      <alignment wrapText="1"/>
    </xf>
    <xf numFmtId="0" fontId="28" fillId="24" borderId="10" xfId="0" applyFont="1" applyFill="1" applyBorder="1" applyAlignment="1">
      <alignment wrapText="1"/>
    </xf>
    <xf numFmtId="164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164" fontId="29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9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8" fillId="24" borderId="22" xfId="0" applyFont="1" applyFill="1" applyBorder="1" applyAlignment="1">
      <alignment wrapText="1"/>
    </xf>
    <xf numFmtId="164" fontId="28" fillId="24" borderId="22" xfId="0" applyNumberFormat="1" applyFont="1" applyFill="1" applyBorder="1" applyAlignment="1">
      <alignment/>
    </xf>
    <xf numFmtId="169" fontId="28" fillId="24" borderId="22" xfId="0" applyNumberFormat="1" applyFont="1" applyFill="1" applyBorder="1" applyAlignment="1">
      <alignment/>
    </xf>
    <xf numFmtId="167" fontId="28" fillId="24" borderId="22" xfId="0" applyNumberFormat="1" applyFont="1" applyFill="1" applyBorder="1" applyAlignment="1">
      <alignment/>
    </xf>
    <xf numFmtId="164" fontId="30" fillId="24" borderId="22" xfId="0" applyNumberFormat="1" applyFont="1" applyFill="1" applyBorder="1" applyAlignment="1">
      <alignment/>
    </xf>
    <xf numFmtId="0" fontId="27" fillId="0" borderId="10" xfId="0" applyFont="1" applyBorder="1" applyAlignment="1">
      <alignment wrapText="1"/>
    </xf>
    <xf numFmtId="165" fontId="27" fillId="0" borderId="10" xfId="0" applyNumberFormat="1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170" fontId="27" fillId="0" borderId="10" xfId="0" applyNumberFormat="1" applyFont="1" applyBorder="1" applyAlignment="1">
      <alignment vertical="top" wrapText="1"/>
    </xf>
    <xf numFmtId="166" fontId="27" fillId="0" borderId="10" xfId="0" applyNumberFormat="1" applyFont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165" fontId="28" fillId="24" borderId="10" xfId="0" applyNumberFormat="1" applyFont="1" applyFill="1" applyBorder="1" applyAlignment="1">
      <alignment vertical="top" wrapText="1"/>
    </xf>
    <xf numFmtId="0" fontId="29" fillId="0" borderId="23" xfId="0" applyFont="1" applyBorder="1" applyAlignment="1">
      <alignment horizontal="left" vertical="top" wrapText="1"/>
    </xf>
    <xf numFmtId="0" fontId="27" fillId="0" borderId="24" xfId="0" applyFont="1" applyBorder="1" applyAlignment="1">
      <alignment wrapText="1"/>
    </xf>
    <xf numFmtId="0" fontId="27" fillId="0" borderId="24" xfId="0" applyFont="1" applyBorder="1" applyAlignment="1">
      <alignment/>
    </xf>
    <xf numFmtId="164" fontId="29" fillId="0" borderId="10" xfId="0" applyNumberFormat="1" applyFont="1" applyFill="1" applyBorder="1" applyAlignment="1">
      <alignment/>
    </xf>
    <xf numFmtId="0" fontId="29" fillId="0" borderId="22" xfId="0" applyFont="1" applyBorder="1" applyAlignment="1">
      <alignment horizontal="left" vertical="top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right"/>
    </xf>
    <xf numFmtId="0" fontId="29" fillId="0" borderId="22" xfId="0" applyFont="1" applyBorder="1" applyAlignment="1">
      <alignment horizontal="left" wrapText="1"/>
    </xf>
    <xf numFmtId="0" fontId="28" fillId="24" borderId="10" xfId="0" applyFont="1" applyFill="1" applyBorder="1" applyAlignment="1">
      <alignment wrapText="1"/>
    </xf>
    <xf numFmtId="164" fontId="28" fillId="24" borderId="10" xfId="0" applyNumberFormat="1" applyFont="1" applyFill="1" applyBorder="1" applyAlignment="1">
      <alignment wrapText="1"/>
    </xf>
    <xf numFmtId="169" fontId="28" fillId="24" borderId="10" xfId="0" applyNumberFormat="1" applyFont="1" applyFill="1" applyBorder="1" applyAlignment="1">
      <alignment wrapText="1"/>
    </xf>
    <xf numFmtId="2" fontId="29" fillId="0" borderId="10" xfId="0" applyNumberFormat="1" applyFont="1" applyFill="1" applyBorder="1" applyAlignment="1">
      <alignment horizontal="left" wrapText="1"/>
    </xf>
    <xf numFmtId="1" fontId="29" fillId="0" borderId="10" xfId="0" applyNumberFormat="1" applyFont="1" applyFill="1" applyBorder="1" applyAlignment="1">
      <alignment/>
    </xf>
    <xf numFmtId="169" fontId="29" fillId="0" borderId="10" xfId="0" applyNumberFormat="1" applyFont="1" applyFill="1" applyBorder="1" applyAlignment="1">
      <alignment/>
    </xf>
    <xf numFmtId="170" fontId="29" fillId="0" borderId="10" xfId="0" applyNumberFormat="1" applyFont="1" applyFill="1" applyBorder="1" applyAlignment="1">
      <alignment/>
    </xf>
    <xf numFmtId="165" fontId="29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2" fontId="30" fillId="24" borderId="10" xfId="0" applyNumberFormat="1" applyFont="1" applyFill="1" applyBorder="1" applyAlignment="1">
      <alignment horizontal="left" wrapText="1"/>
    </xf>
    <xf numFmtId="164" fontId="30" fillId="24" borderId="10" xfId="0" applyNumberFormat="1" applyFont="1" applyFill="1" applyBorder="1" applyAlignment="1">
      <alignment/>
    </xf>
    <xf numFmtId="1" fontId="30" fillId="24" borderId="10" xfId="0" applyNumberFormat="1" applyFont="1" applyFill="1" applyBorder="1" applyAlignment="1">
      <alignment/>
    </xf>
    <xf numFmtId="169" fontId="30" fillId="24" borderId="22" xfId="0" applyNumberFormat="1" applyFont="1" applyFill="1" applyBorder="1" applyAlignment="1">
      <alignment/>
    </xf>
    <xf numFmtId="164" fontId="30" fillId="24" borderId="22" xfId="0" applyNumberFormat="1" applyFont="1" applyFill="1" applyBorder="1" applyAlignment="1">
      <alignment/>
    </xf>
    <xf numFmtId="169" fontId="30" fillId="24" borderId="10" xfId="0" applyNumberFormat="1" applyFont="1" applyFill="1" applyBorder="1" applyAlignment="1">
      <alignment/>
    </xf>
    <xf numFmtId="2" fontId="29" fillId="0" borderId="10" xfId="53" applyNumberFormat="1" applyFont="1" applyFill="1" applyBorder="1" applyAlignment="1">
      <alignment vertical="center" wrapText="1"/>
      <protection/>
    </xf>
    <xf numFmtId="164" fontId="29" fillId="0" borderId="10" xfId="53" applyNumberFormat="1" applyFont="1" applyFill="1" applyBorder="1" applyAlignment="1">
      <alignment vertical="center" wrapText="1"/>
      <protection/>
    </xf>
    <xf numFmtId="164" fontId="29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164" fontId="29" fillId="0" borderId="21" xfId="0" applyNumberFormat="1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vertical="center" wrapText="1"/>
    </xf>
    <xf numFmtId="169" fontId="29" fillId="0" borderId="10" xfId="0" applyNumberFormat="1" applyFont="1" applyFill="1" applyBorder="1" applyAlignment="1">
      <alignment vertical="center" wrapText="1"/>
    </xf>
    <xf numFmtId="167" fontId="29" fillId="0" borderId="10" xfId="0" applyNumberFormat="1" applyFont="1" applyFill="1" applyBorder="1" applyAlignment="1">
      <alignment vertical="center" wrapText="1"/>
    </xf>
    <xf numFmtId="168" fontId="29" fillId="0" borderId="24" xfId="53" applyNumberFormat="1" applyFont="1" applyFill="1" applyBorder="1" applyAlignment="1">
      <alignment vertical="center" wrapText="1"/>
      <protection/>
    </xf>
    <xf numFmtId="3" fontId="29" fillId="0" borderId="24" xfId="53" applyNumberFormat="1" applyFont="1" applyFill="1" applyBorder="1" applyAlignment="1">
      <alignment vertical="center" wrapText="1"/>
      <protection/>
    </xf>
    <xf numFmtId="169" fontId="29" fillId="0" borderId="10" xfId="53" applyNumberFormat="1" applyFont="1" applyFill="1" applyBorder="1" applyAlignment="1">
      <alignment vertical="center" wrapText="1"/>
      <protection/>
    </xf>
    <xf numFmtId="3" fontId="29" fillId="0" borderId="10" xfId="53" applyNumberFormat="1" applyFont="1" applyFill="1" applyBorder="1" applyAlignment="1">
      <alignment vertical="center" wrapText="1"/>
      <protection/>
    </xf>
    <xf numFmtId="170" fontId="29" fillId="0" borderId="10" xfId="53" applyNumberFormat="1" applyFont="1" applyFill="1" applyBorder="1" applyAlignment="1">
      <alignment vertical="center" wrapText="1"/>
      <protection/>
    </xf>
    <xf numFmtId="1" fontId="29" fillId="0" borderId="10" xfId="53" applyNumberFormat="1" applyFont="1" applyFill="1" applyBorder="1" applyAlignment="1">
      <alignment vertical="center" wrapText="1"/>
      <protection/>
    </xf>
    <xf numFmtId="170" fontId="29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2" fontId="29" fillId="0" borderId="22" xfId="53" applyNumberFormat="1" applyFont="1" applyFill="1" applyBorder="1" applyAlignment="1">
      <alignment vertical="center" wrapText="1"/>
      <protection/>
    </xf>
    <xf numFmtId="164" fontId="29" fillId="0" borderId="22" xfId="53" applyNumberFormat="1" applyFont="1" applyFill="1" applyBorder="1" applyAlignment="1">
      <alignment vertical="center" wrapText="1"/>
      <protection/>
    </xf>
    <xf numFmtId="3" fontId="29" fillId="0" borderId="22" xfId="53" applyNumberFormat="1" applyFont="1" applyFill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wrapText="1"/>
    </xf>
    <xf numFmtId="164" fontId="29" fillId="0" borderId="19" xfId="53" applyNumberFormat="1" applyFont="1" applyFill="1" applyBorder="1" applyAlignment="1">
      <alignment vertical="center"/>
      <protection/>
    </xf>
    <xf numFmtId="164" fontId="29" fillId="0" borderId="20" xfId="53" applyNumberFormat="1" applyFont="1" applyFill="1" applyBorder="1" applyAlignment="1">
      <alignment vertical="center"/>
      <protection/>
    </xf>
    <xf numFmtId="164" fontId="29" fillId="0" borderId="21" xfId="53" applyNumberFormat="1" applyFont="1" applyFill="1" applyBorder="1" applyAlignment="1">
      <alignment vertical="center"/>
      <protection/>
    </xf>
    <xf numFmtId="164" fontId="29" fillId="0" borderId="21" xfId="53" applyNumberFormat="1" applyFont="1" applyFill="1" applyBorder="1" applyAlignment="1">
      <alignment vertical="center" wrapText="1"/>
      <protection/>
    </xf>
    <xf numFmtId="3" fontId="29" fillId="0" borderId="21" xfId="53" applyNumberFormat="1" applyFont="1" applyFill="1" applyBorder="1" applyAlignment="1">
      <alignment vertical="center" wrapText="1"/>
      <protection/>
    </xf>
    <xf numFmtId="3" fontId="29" fillId="0" borderId="10" xfId="0" applyNumberFormat="1" applyFont="1" applyBorder="1" applyAlignment="1">
      <alignment vertical="center"/>
    </xf>
    <xf numFmtId="2" fontId="29" fillId="0" borderId="24" xfId="53" applyNumberFormat="1" applyFont="1" applyFill="1" applyBorder="1" applyAlignment="1">
      <alignment vertical="center" wrapText="1"/>
      <protection/>
    </xf>
    <xf numFmtId="164" fontId="29" fillId="0" borderId="24" xfId="53" applyNumberFormat="1" applyFont="1" applyFill="1" applyBorder="1" applyAlignment="1">
      <alignment vertical="center" wrapText="1"/>
      <protection/>
    </xf>
    <xf numFmtId="167" fontId="29" fillId="0" borderId="10" xfId="53" applyNumberFormat="1" applyFont="1" applyFill="1" applyBorder="1" applyAlignment="1">
      <alignment vertical="center" wrapText="1"/>
      <protection/>
    </xf>
    <xf numFmtId="4" fontId="29" fillId="0" borderId="10" xfId="53" applyNumberFormat="1" applyFont="1" applyFill="1" applyBorder="1" applyAlignment="1">
      <alignment vertical="center" wrapText="1"/>
      <protection/>
    </xf>
    <xf numFmtId="169" fontId="29" fillId="0" borderId="10" xfId="0" applyNumberFormat="1" applyFont="1" applyBorder="1" applyAlignment="1">
      <alignment vertical="center"/>
    </xf>
    <xf numFmtId="0" fontId="28" fillId="24" borderId="0" xfId="0" applyFont="1" applyFill="1" applyAlignment="1">
      <alignment wrapText="1"/>
    </xf>
    <xf numFmtId="0" fontId="28" fillId="24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8" fillId="24" borderId="19" xfId="0" applyFont="1" applyFill="1" applyBorder="1" applyAlignment="1">
      <alignment horizontal="left" vertical="center" wrapText="1"/>
    </xf>
    <xf numFmtId="165" fontId="28" fillId="24" borderId="10" xfId="0" applyNumberFormat="1" applyFont="1" applyFill="1" applyBorder="1" applyAlignment="1">
      <alignment horizontal="right" vertical="center" wrapText="1"/>
    </xf>
    <xf numFmtId="0" fontId="28" fillId="24" borderId="10" xfId="0" applyFont="1" applyFill="1" applyBorder="1" applyAlignment="1">
      <alignment vertical="center" wrapText="1"/>
    </xf>
    <xf numFmtId="179" fontId="28" fillId="24" borderId="10" xfId="0" applyNumberFormat="1" applyFont="1" applyFill="1" applyBorder="1" applyAlignment="1">
      <alignment vertical="center" wrapText="1"/>
    </xf>
    <xf numFmtId="166" fontId="28" fillId="24" borderId="10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wrapText="1"/>
    </xf>
    <xf numFmtId="165" fontId="27" fillId="0" borderId="10" xfId="0" applyNumberFormat="1" applyFont="1" applyFill="1" applyBorder="1" applyAlignment="1">
      <alignment/>
    </xf>
    <xf numFmtId="165" fontId="27" fillId="0" borderId="19" xfId="0" applyNumberFormat="1" applyFont="1" applyFill="1" applyBorder="1" applyAlignment="1">
      <alignment horizontal="center" vertical="center"/>
    </xf>
    <xf numFmtId="165" fontId="27" fillId="0" borderId="20" xfId="0" applyNumberFormat="1" applyFont="1" applyFill="1" applyBorder="1" applyAlignment="1">
      <alignment horizontal="center" vertical="center"/>
    </xf>
    <xf numFmtId="165" fontId="27" fillId="0" borderId="21" xfId="0" applyNumberFormat="1" applyFont="1" applyFill="1" applyBorder="1" applyAlignment="1">
      <alignment horizontal="center" vertical="center"/>
    </xf>
    <xf numFmtId="165" fontId="27" fillId="0" borderId="19" xfId="0" applyNumberFormat="1" applyFont="1" applyFill="1" applyBorder="1" applyAlignment="1">
      <alignment vertical="center"/>
    </xf>
    <xf numFmtId="165" fontId="27" fillId="0" borderId="20" xfId="0" applyNumberFormat="1" applyFont="1" applyFill="1" applyBorder="1" applyAlignment="1">
      <alignment vertical="center"/>
    </xf>
    <xf numFmtId="165" fontId="27" fillId="0" borderId="21" xfId="0" applyNumberFormat="1" applyFont="1" applyFill="1" applyBorder="1" applyAlignment="1">
      <alignment vertical="center"/>
    </xf>
    <xf numFmtId="165" fontId="27" fillId="0" borderId="10" xfId="0" applyNumberFormat="1" applyFont="1" applyFill="1" applyBorder="1" applyAlignment="1">
      <alignment wrapText="1"/>
    </xf>
    <xf numFmtId="164" fontId="27" fillId="0" borderId="10" xfId="0" applyNumberFormat="1" applyFont="1" applyFill="1" applyBorder="1" applyAlignment="1">
      <alignment/>
    </xf>
    <xf numFmtId="164" fontId="29" fillId="0" borderId="24" xfId="0" applyNumberFormat="1" applyFont="1" applyBorder="1" applyAlignment="1">
      <alignment horizontal="right"/>
    </xf>
    <xf numFmtId="165" fontId="29" fillId="0" borderId="10" xfId="0" applyNumberFormat="1" applyFont="1" applyBorder="1" applyAlignment="1">
      <alignment horizontal="right"/>
    </xf>
    <xf numFmtId="164" fontId="29" fillId="0" borderId="18" xfId="0" applyNumberFormat="1" applyFont="1" applyBorder="1" applyAlignment="1">
      <alignment horizontal="right"/>
    </xf>
    <xf numFmtId="164" fontId="29" fillId="0" borderId="25" xfId="53" applyNumberFormat="1" applyFont="1" applyFill="1" applyBorder="1" applyAlignment="1">
      <alignment horizontal="right" wrapText="1"/>
      <protection/>
    </xf>
    <xf numFmtId="165" fontId="29" fillId="0" borderId="25" xfId="53" applyNumberFormat="1" applyFont="1" applyFill="1" applyBorder="1" applyAlignment="1">
      <alignment horizontal="right" wrapText="1"/>
      <protection/>
    </xf>
    <xf numFmtId="165" fontId="29" fillId="0" borderId="26" xfId="53" applyNumberFormat="1" applyFont="1" applyFill="1" applyBorder="1" applyAlignment="1">
      <alignment horizontal="right" wrapText="1"/>
      <protection/>
    </xf>
    <xf numFmtId="165" fontId="27" fillId="0" borderId="10" xfId="0" applyNumberFormat="1" applyFont="1" applyFill="1" applyBorder="1" applyAlignment="1">
      <alignment horizontal="right"/>
    </xf>
    <xf numFmtId="164" fontId="29" fillId="0" borderId="26" xfId="53" applyNumberFormat="1" applyFont="1" applyFill="1" applyBorder="1" applyAlignment="1">
      <alignment horizontal="right" wrapText="1"/>
      <protection/>
    </xf>
    <xf numFmtId="166" fontId="27" fillId="0" borderId="10" xfId="0" applyNumberFormat="1" applyFont="1" applyFill="1" applyBorder="1" applyAlignment="1">
      <alignment horizontal="right"/>
    </xf>
    <xf numFmtId="165" fontId="27" fillId="0" borderId="10" xfId="0" applyNumberFormat="1" applyFont="1" applyFill="1" applyBorder="1" applyAlignment="1">
      <alignment horizontal="right" wrapText="1"/>
    </xf>
    <xf numFmtId="166" fontId="27" fillId="0" borderId="10" xfId="0" applyNumberFormat="1" applyFont="1" applyFill="1" applyBorder="1" applyAlignment="1">
      <alignment horizontal="right" wrapText="1"/>
    </xf>
    <xf numFmtId="166" fontId="27" fillId="0" borderId="10" xfId="0" applyNumberFormat="1" applyFont="1" applyFill="1" applyBorder="1" applyAlignment="1">
      <alignment wrapText="1"/>
    </xf>
    <xf numFmtId="165" fontId="29" fillId="0" borderId="27" xfId="53" applyNumberFormat="1" applyFont="1" applyFill="1" applyBorder="1" applyAlignment="1">
      <alignment horizontal="right" vertical="top" wrapText="1"/>
      <protection/>
    </xf>
    <xf numFmtId="1" fontId="29" fillId="0" borderId="27" xfId="53" applyNumberFormat="1" applyFont="1" applyFill="1" applyBorder="1" applyAlignment="1">
      <alignment horizontal="right" vertical="top" wrapText="1"/>
      <protection/>
    </xf>
    <xf numFmtId="1" fontId="29" fillId="0" borderId="26" xfId="53" applyNumberFormat="1" applyFont="1" applyFill="1" applyBorder="1" applyAlignment="1">
      <alignment horizontal="right" vertical="top" wrapText="1"/>
      <protection/>
    </xf>
    <xf numFmtId="166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/>
    </xf>
    <xf numFmtId="176" fontId="27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22" xfId="0" applyFont="1" applyFill="1" applyBorder="1" applyAlignment="1">
      <alignment wrapText="1"/>
    </xf>
    <xf numFmtId="165" fontId="27" fillId="0" borderId="22" xfId="0" applyNumberFormat="1" applyFont="1" applyFill="1" applyBorder="1" applyAlignment="1">
      <alignment/>
    </xf>
    <xf numFmtId="166" fontId="27" fillId="0" borderId="22" xfId="0" applyNumberFormat="1" applyFont="1" applyFill="1" applyBorder="1" applyAlignment="1">
      <alignment/>
    </xf>
    <xf numFmtId="165" fontId="27" fillId="0" borderId="19" xfId="0" applyNumberFormat="1" applyFont="1" applyFill="1" applyBorder="1" applyAlignment="1">
      <alignment/>
    </xf>
    <xf numFmtId="165" fontId="27" fillId="0" borderId="10" xfId="0" applyNumberFormat="1" applyFont="1" applyFill="1" applyBorder="1" applyAlignment="1">
      <alignment/>
    </xf>
    <xf numFmtId="165" fontId="27" fillId="0" borderId="20" xfId="0" applyNumberFormat="1" applyFont="1" applyFill="1" applyBorder="1" applyAlignment="1">
      <alignment horizontal="center"/>
    </xf>
    <xf numFmtId="165" fontId="27" fillId="0" borderId="21" xfId="0" applyNumberFormat="1" applyFont="1" applyFill="1" applyBorder="1" applyAlignment="1">
      <alignment horizontal="center"/>
    </xf>
    <xf numFmtId="165" fontId="27" fillId="0" borderId="10" xfId="0" applyNumberFormat="1" applyFont="1" applyBorder="1" applyAlignment="1">
      <alignment/>
    </xf>
    <xf numFmtId="165" fontId="27" fillId="0" borderId="20" xfId="0" applyNumberFormat="1" applyFont="1" applyFill="1" applyBorder="1" applyAlignment="1">
      <alignment/>
    </xf>
    <xf numFmtId="165" fontId="27" fillId="0" borderId="21" xfId="0" applyNumberFormat="1" applyFont="1" applyFill="1" applyBorder="1" applyAlignment="1">
      <alignment/>
    </xf>
    <xf numFmtId="164" fontId="30" fillId="24" borderId="10" xfId="0" applyNumberFormat="1" applyFont="1" applyFill="1" applyBorder="1" applyAlignment="1">
      <alignment/>
    </xf>
    <xf numFmtId="2" fontId="29" fillId="0" borderId="10" xfId="53" applyNumberFormat="1" applyFont="1" applyFill="1" applyBorder="1" applyAlignment="1">
      <alignment horizontal="left" wrapText="1"/>
      <protection/>
    </xf>
    <xf numFmtId="2" fontId="29" fillId="0" borderId="10" xfId="53" applyNumberFormat="1" applyFont="1" applyFill="1" applyBorder="1" applyAlignment="1">
      <alignment horizontal="right" wrapText="1"/>
      <protection/>
    </xf>
    <xf numFmtId="2" fontId="27" fillId="0" borderId="10" xfId="0" applyNumberFormat="1" applyFont="1" applyFill="1" applyBorder="1" applyAlignment="1">
      <alignment horizontal="right"/>
    </xf>
    <xf numFmtId="2" fontId="27" fillId="0" borderId="22" xfId="0" applyNumberFormat="1" applyFont="1" applyFill="1" applyBorder="1" applyAlignment="1">
      <alignment horizontal="right"/>
    </xf>
    <xf numFmtId="0" fontId="28" fillId="24" borderId="19" xfId="0" applyFont="1" applyFill="1" applyBorder="1" applyAlignment="1">
      <alignment wrapText="1"/>
    </xf>
    <xf numFmtId="165" fontId="27" fillId="24" borderId="14" xfId="0" applyNumberFormat="1" applyFont="1" applyFill="1" applyBorder="1" applyAlignment="1">
      <alignment/>
    </xf>
    <xf numFmtId="165" fontId="28" fillId="24" borderId="10" xfId="0" applyNumberFormat="1" applyFont="1" applyFill="1" applyBorder="1" applyAlignment="1">
      <alignment/>
    </xf>
    <xf numFmtId="165" fontId="27" fillId="24" borderId="10" xfId="0" applyNumberFormat="1" applyFont="1" applyFill="1" applyBorder="1" applyAlignment="1">
      <alignment/>
    </xf>
    <xf numFmtId="0" fontId="29" fillId="0" borderId="10" xfId="0" applyFont="1" applyBorder="1" applyAlignment="1">
      <alignment wrapText="1"/>
    </xf>
    <xf numFmtId="165" fontId="27" fillId="0" borderId="19" xfId="0" applyNumberFormat="1" applyFont="1" applyFill="1" applyBorder="1" applyAlignment="1">
      <alignment/>
    </xf>
    <xf numFmtId="165" fontId="27" fillId="0" borderId="20" xfId="0" applyNumberFormat="1" applyFont="1" applyFill="1" applyBorder="1" applyAlignment="1">
      <alignment/>
    </xf>
    <xf numFmtId="165" fontId="27" fillId="0" borderId="21" xfId="0" applyNumberFormat="1" applyFont="1" applyFill="1" applyBorder="1" applyAlignment="1">
      <alignment/>
    </xf>
    <xf numFmtId="165" fontId="29" fillId="0" borderId="18" xfId="0" applyNumberFormat="1" applyFont="1" applyFill="1" applyBorder="1" applyAlignment="1">
      <alignment horizontal="right" wrapText="1"/>
    </xf>
    <xf numFmtId="0" fontId="29" fillId="0" borderId="24" xfId="0" applyFont="1" applyFill="1" applyBorder="1" applyAlignment="1">
      <alignment horizontal="center" wrapText="1"/>
    </xf>
    <xf numFmtId="0" fontId="29" fillId="0" borderId="24" xfId="0" applyNumberFormat="1" applyFont="1" applyFill="1" applyBorder="1" applyAlignment="1">
      <alignment horizontal="right" wrapText="1"/>
    </xf>
    <xf numFmtId="165" fontId="29" fillId="0" borderId="21" xfId="0" applyNumberFormat="1" applyFont="1" applyFill="1" applyBorder="1" applyAlignment="1">
      <alignment horizontal="right" wrapText="1"/>
    </xf>
    <xf numFmtId="0" fontId="29" fillId="0" borderId="10" xfId="0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horizontal="right" wrapText="1"/>
    </xf>
    <xf numFmtId="165" fontId="27" fillId="0" borderId="13" xfId="0" applyNumberFormat="1" applyFont="1" applyFill="1" applyBorder="1" applyAlignment="1">
      <alignment/>
    </xf>
    <xf numFmtId="165" fontId="27" fillId="24" borderId="24" xfId="0" applyNumberFormat="1" applyFont="1" applyFill="1" applyBorder="1" applyAlignment="1">
      <alignment/>
    </xf>
    <xf numFmtId="165" fontId="27" fillId="24" borderId="23" xfId="0" applyNumberFormat="1" applyFont="1" applyFill="1" applyBorder="1" applyAlignment="1">
      <alignment/>
    </xf>
    <xf numFmtId="165" fontId="28" fillId="24" borderId="24" xfId="0" applyNumberFormat="1" applyFont="1" applyFill="1" applyBorder="1" applyAlignment="1">
      <alignment/>
    </xf>
    <xf numFmtId="0" fontId="29" fillId="24" borderId="10" xfId="0" applyFont="1" applyFill="1" applyBorder="1" applyAlignment="1">
      <alignment horizontal="center" wrapText="1"/>
    </xf>
    <xf numFmtId="165" fontId="29" fillId="0" borderId="10" xfId="0" applyNumberFormat="1" applyFont="1" applyFill="1" applyBorder="1" applyAlignment="1">
      <alignment horizontal="right" wrapText="1"/>
    </xf>
    <xf numFmtId="165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65" fontId="27" fillId="0" borderId="0" xfId="0" applyNumberFormat="1" applyFont="1" applyFill="1" applyAlignment="1">
      <alignment/>
    </xf>
    <xf numFmtId="165" fontId="27" fillId="0" borderId="0" xfId="0" applyNumberFormat="1" applyFont="1" applyFill="1" applyAlignment="1">
      <alignment wrapText="1"/>
    </xf>
    <xf numFmtId="165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>
      <alignment vertical="top"/>
    </xf>
    <xf numFmtId="2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2" fontId="30" fillId="0" borderId="0" xfId="0" applyNumberFormat="1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полнительные таблицы для предоставления данных ФРР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"/>
  <sheetViews>
    <sheetView tabSelected="1" view="pageBreakPreview" zoomScale="60" zoomScaleNormal="95" zoomScalePageLayoutView="0"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56" sqref="R56"/>
    </sheetView>
  </sheetViews>
  <sheetFormatPr defaultColWidth="9.140625" defaultRowHeight="15"/>
  <cols>
    <col min="1" max="1" width="45.00390625" style="1" customWidth="1"/>
    <col min="2" max="2" width="15.140625" style="1" customWidth="1"/>
    <col min="3" max="3" width="19.00390625" style="1" customWidth="1"/>
    <col min="4" max="4" width="17.140625" style="1" customWidth="1"/>
    <col min="5" max="5" width="14.421875" style="1" customWidth="1"/>
    <col min="6" max="6" width="20.00390625" style="1" customWidth="1"/>
    <col min="7" max="7" width="14.7109375" style="1" customWidth="1"/>
    <col min="8" max="8" width="19.8515625" style="1" customWidth="1"/>
    <col min="9" max="9" width="15.8515625" style="1" customWidth="1"/>
    <col min="10" max="10" width="19.421875" style="1" customWidth="1"/>
    <col min="11" max="11" width="15.140625" style="1" customWidth="1"/>
    <col min="12" max="12" width="23.28125" style="1" customWidth="1"/>
    <col min="13" max="13" width="15.421875" style="1" customWidth="1"/>
    <col min="14" max="14" width="20.140625" style="1" customWidth="1"/>
    <col min="15" max="15" width="18.00390625" style="1" customWidth="1"/>
    <col min="16" max="16" width="22.57421875" style="1" customWidth="1"/>
    <col min="17" max="17" width="15.421875" style="1" customWidth="1"/>
    <col min="18" max="18" width="18.57421875" style="1" customWidth="1"/>
    <col min="19" max="19" width="15.00390625" style="1" customWidth="1"/>
    <col min="20" max="20" width="19.8515625" style="1" customWidth="1"/>
    <col min="21" max="21" width="15.140625" style="1" customWidth="1"/>
    <col min="22" max="22" width="19.140625" style="1" customWidth="1"/>
    <col min="23" max="23" width="19.28125" style="1" customWidth="1"/>
    <col min="24" max="16384" width="9.140625" style="1" customWidth="1"/>
  </cols>
  <sheetData>
    <row r="1" ht="14.25">
      <c r="H1" s="11" t="s">
        <v>15</v>
      </c>
    </row>
    <row r="2" ht="14.25">
      <c r="H2" s="11" t="s">
        <v>0</v>
      </c>
    </row>
    <row r="4" ht="6.75" customHeight="1"/>
    <row r="5" spans="1:23" s="5" customFormat="1" ht="18.75">
      <c r="A5" s="13" t="s">
        <v>13</v>
      </c>
      <c r="B5" s="14"/>
      <c r="C5" s="14"/>
      <c r="D5" s="14"/>
      <c r="E5" s="15"/>
      <c r="F5" s="13" t="s">
        <v>68</v>
      </c>
      <c r="G5" s="13"/>
      <c r="H5" s="13"/>
      <c r="I5" s="13"/>
      <c r="J5" s="16" t="s">
        <v>69</v>
      </c>
      <c r="K5" s="17"/>
      <c r="L5" s="17"/>
      <c r="M5" s="18"/>
      <c r="N5" s="16" t="s">
        <v>82</v>
      </c>
      <c r="O5" s="17"/>
      <c r="P5" s="17"/>
      <c r="Q5" s="18"/>
      <c r="R5" s="13" t="s">
        <v>14</v>
      </c>
      <c r="S5" s="13"/>
      <c r="T5" s="13" t="s">
        <v>70</v>
      </c>
      <c r="U5" s="13"/>
      <c r="V5" s="13" t="s">
        <v>83</v>
      </c>
      <c r="W5" s="13"/>
    </row>
    <row r="6" spans="1:23" s="5" customFormat="1" ht="18.75">
      <c r="A6" s="13"/>
      <c r="B6" s="19" t="s">
        <v>5</v>
      </c>
      <c r="C6" s="19"/>
      <c r="D6" s="19"/>
      <c r="E6" s="19"/>
      <c r="F6" s="13"/>
      <c r="G6" s="13"/>
      <c r="H6" s="13"/>
      <c r="I6" s="13"/>
      <c r="J6" s="20"/>
      <c r="K6" s="21"/>
      <c r="L6" s="21"/>
      <c r="M6" s="22"/>
      <c r="N6" s="20"/>
      <c r="O6" s="21"/>
      <c r="P6" s="21"/>
      <c r="Q6" s="22"/>
      <c r="R6" s="13"/>
      <c r="S6" s="13"/>
      <c r="T6" s="13"/>
      <c r="U6" s="13"/>
      <c r="V6" s="13"/>
      <c r="W6" s="13"/>
    </row>
    <row r="7" spans="1:23" s="5" customFormat="1" ht="18.75">
      <c r="A7" s="13"/>
      <c r="B7" s="19" t="s">
        <v>3</v>
      </c>
      <c r="C7" s="19"/>
      <c r="D7" s="19" t="s">
        <v>4</v>
      </c>
      <c r="E7" s="19"/>
      <c r="F7" s="19" t="s">
        <v>3</v>
      </c>
      <c r="G7" s="19"/>
      <c r="H7" s="19" t="s">
        <v>4</v>
      </c>
      <c r="I7" s="19"/>
      <c r="J7" s="19" t="s">
        <v>3</v>
      </c>
      <c r="K7" s="19"/>
      <c r="L7" s="19" t="s">
        <v>4</v>
      </c>
      <c r="M7" s="19"/>
      <c r="N7" s="19" t="s">
        <v>3</v>
      </c>
      <c r="O7" s="19"/>
      <c r="P7" s="19" t="s">
        <v>4</v>
      </c>
      <c r="Q7" s="19"/>
      <c r="R7" s="13"/>
      <c r="S7" s="13"/>
      <c r="T7" s="13"/>
      <c r="U7" s="13"/>
      <c r="V7" s="13"/>
      <c r="W7" s="13"/>
    </row>
    <row r="8" spans="1:23" s="5" customFormat="1" ht="93.75">
      <c r="A8" s="13"/>
      <c r="B8" s="23" t="s">
        <v>1</v>
      </c>
      <c r="C8" s="23" t="s">
        <v>2</v>
      </c>
      <c r="D8" s="23" t="s">
        <v>1</v>
      </c>
      <c r="E8" s="23" t="s">
        <v>2</v>
      </c>
      <c r="F8" s="23" t="s">
        <v>1</v>
      </c>
      <c r="G8" s="23" t="s">
        <v>2</v>
      </c>
      <c r="H8" s="23" t="s">
        <v>1</v>
      </c>
      <c r="I8" s="23" t="s">
        <v>2</v>
      </c>
      <c r="J8" s="23" t="s">
        <v>1</v>
      </c>
      <c r="K8" s="23" t="s">
        <v>2</v>
      </c>
      <c r="L8" s="23" t="s">
        <v>1</v>
      </c>
      <c r="M8" s="23" t="s">
        <v>2</v>
      </c>
      <c r="N8" s="23" t="s">
        <v>1</v>
      </c>
      <c r="O8" s="23" t="s">
        <v>2</v>
      </c>
      <c r="P8" s="23" t="s">
        <v>1</v>
      </c>
      <c r="Q8" s="23" t="s">
        <v>2</v>
      </c>
      <c r="R8" s="23" t="s">
        <v>1</v>
      </c>
      <c r="S8" s="23" t="s">
        <v>2</v>
      </c>
      <c r="T8" s="23" t="s">
        <v>1</v>
      </c>
      <c r="U8" s="23" t="s">
        <v>2</v>
      </c>
      <c r="V8" s="23" t="s">
        <v>1</v>
      </c>
      <c r="W8" s="23" t="s">
        <v>2</v>
      </c>
    </row>
    <row r="9" spans="1:23" ht="18.75">
      <c r="A9" s="24" t="s">
        <v>33</v>
      </c>
      <c r="B9" s="25">
        <f>SUM(B10:B15)</f>
        <v>1470528.6</v>
      </c>
      <c r="C9" s="26"/>
      <c r="D9" s="25">
        <f>SUM(D10:D15)</f>
        <v>1505997.6</v>
      </c>
      <c r="E9" s="26"/>
      <c r="F9" s="25">
        <f>SUM(F10:F16)</f>
        <v>1649161.7</v>
      </c>
      <c r="G9" s="26"/>
      <c r="H9" s="25">
        <f>SUM(H10:H16)</f>
        <v>1673531.7999999996</v>
      </c>
      <c r="I9" s="26"/>
      <c r="J9" s="25">
        <f>SUM(J10:J16)</f>
        <v>1724819.6</v>
      </c>
      <c r="K9" s="26"/>
      <c r="L9" s="25">
        <f>SUM(L10:L16)</f>
        <v>1730648.4000000001</v>
      </c>
      <c r="M9" s="26"/>
      <c r="N9" s="25">
        <f>SUM(N10:N16)</f>
        <v>2100223.2</v>
      </c>
      <c r="O9" s="26"/>
      <c r="P9" s="25">
        <f>SUM(P10:P16)</f>
        <v>2110835.8</v>
      </c>
      <c r="Q9" s="26"/>
      <c r="R9" s="25">
        <f>SUM(R10:R16)</f>
        <v>2487408.7</v>
      </c>
      <c r="S9" s="26"/>
      <c r="T9" s="25">
        <f>SUM(T10:T16)</f>
        <v>2648372.3418719214</v>
      </c>
      <c r="U9" s="26"/>
      <c r="V9" s="25">
        <f>SUM(V10:V16)</f>
        <v>2780019.4128078814</v>
      </c>
      <c r="W9" s="26"/>
    </row>
    <row r="10" spans="1:23" ht="91.5" customHeight="1">
      <c r="A10" s="12" t="s">
        <v>7</v>
      </c>
      <c r="B10" s="27">
        <v>481274.3</v>
      </c>
      <c r="C10" s="28">
        <v>14700</v>
      </c>
      <c r="D10" s="27">
        <v>495994.5</v>
      </c>
      <c r="E10" s="29">
        <v>16700</v>
      </c>
      <c r="F10" s="30">
        <v>573010.7</v>
      </c>
      <c r="G10" s="29">
        <v>15864</v>
      </c>
      <c r="H10" s="30">
        <v>581168.5</v>
      </c>
      <c r="I10" s="29">
        <f>G10</f>
        <v>15864</v>
      </c>
      <c r="J10" s="29">
        <v>642065.3</v>
      </c>
      <c r="K10" s="29">
        <v>17935</v>
      </c>
      <c r="L10" s="29">
        <v>646668.3</v>
      </c>
      <c r="M10" s="29">
        <v>17935</v>
      </c>
      <c r="N10" s="30">
        <f>747735+48433</f>
        <v>796168</v>
      </c>
      <c r="O10" s="31">
        <v>19580</v>
      </c>
      <c r="P10" s="30">
        <f>752527.9+50626</f>
        <v>803153.9</v>
      </c>
      <c r="Q10" s="31">
        <f>O10</f>
        <v>19580</v>
      </c>
      <c r="R10" s="32">
        <f>946453.1+34246.3+79140.5</f>
        <v>1059839.9</v>
      </c>
      <c r="S10" s="31">
        <v>21317</v>
      </c>
      <c r="T10" s="30">
        <f>1074256.6+5403/12.18*1.06*12+72409.2</f>
        <v>1152308.3418719212</v>
      </c>
      <c r="U10" s="31">
        <v>22156</v>
      </c>
      <c r="V10" s="30">
        <f>1181272.2+5567/12.18*1.06*12+54569.1</f>
        <v>1241655.1128078818</v>
      </c>
      <c r="W10" s="31">
        <v>22156</v>
      </c>
    </row>
    <row r="11" spans="1:23" ht="112.5">
      <c r="A11" s="12" t="s">
        <v>6</v>
      </c>
      <c r="B11" s="27">
        <v>845693.3</v>
      </c>
      <c r="C11" s="28">
        <v>40611</v>
      </c>
      <c r="D11" s="27">
        <v>863647.3</v>
      </c>
      <c r="E11" s="28">
        <v>40611</v>
      </c>
      <c r="F11" s="30">
        <v>924821.8</v>
      </c>
      <c r="G11" s="29">
        <v>39097</v>
      </c>
      <c r="H11" s="30">
        <v>935952.5</v>
      </c>
      <c r="I11" s="29">
        <f>G11</f>
        <v>39097</v>
      </c>
      <c r="J11" s="29">
        <v>928036.7</v>
      </c>
      <c r="K11" s="29">
        <v>39073</v>
      </c>
      <c r="L11" s="29">
        <v>928889.8</v>
      </c>
      <c r="M11" s="29">
        <v>39073</v>
      </c>
      <c r="N11" s="29">
        <v>1133220.5</v>
      </c>
      <c r="O11" s="29">
        <v>39475</v>
      </c>
      <c r="P11" s="29">
        <v>1136206.4</v>
      </c>
      <c r="Q11" s="29">
        <v>39475</v>
      </c>
      <c r="R11" s="32">
        <v>1246867</v>
      </c>
      <c r="S11" s="29">
        <v>40198</v>
      </c>
      <c r="T11" s="27">
        <v>1306078.8</v>
      </c>
      <c r="U11" s="28">
        <v>40198</v>
      </c>
      <c r="V11" s="27">
        <v>1342352.1</v>
      </c>
      <c r="W11" s="28">
        <v>40198</v>
      </c>
    </row>
    <row r="12" spans="1:23" ht="37.5">
      <c r="A12" s="12" t="s">
        <v>8</v>
      </c>
      <c r="B12" s="27">
        <v>103921.7</v>
      </c>
      <c r="C12" s="28">
        <v>26221</v>
      </c>
      <c r="D12" s="27">
        <v>105277.7</v>
      </c>
      <c r="E12" s="28">
        <v>26221</v>
      </c>
      <c r="F12" s="30">
        <v>111772.3</v>
      </c>
      <c r="G12" s="29">
        <v>22104</v>
      </c>
      <c r="H12" s="30">
        <v>112676.4</v>
      </c>
      <c r="I12" s="29">
        <f>G12</f>
        <v>22104</v>
      </c>
      <c r="J12" s="29">
        <v>115150.2</v>
      </c>
      <c r="K12" s="29">
        <v>22193</v>
      </c>
      <c r="L12" s="29">
        <v>115325.9</v>
      </c>
      <c r="M12" s="29">
        <v>22193</v>
      </c>
      <c r="N12" s="29">
        <v>129559.7</v>
      </c>
      <c r="O12" s="29">
        <v>22328</v>
      </c>
      <c r="P12" s="33">
        <v>130038.8</v>
      </c>
      <c r="Q12" s="29">
        <v>22328</v>
      </c>
      <c r="R12" s="32">
        <v>137305</v>
      </c>
      <c r="S12" s="29">
        <v>22381</v>
      </c>
      <c r="T12" s="27">
        <v>144647.2</v>
      </c>
      <c r="U12" s="28">
        <v>22381</v>
      </c>
      <c r="V12" s="27">
        <v>149072.6</v>
      </c>
      <c r="W12" s="28">
        <v>22381</v>
      </c>
    </row>
    <row r="13" spans="1:23" ht="18.75">
      <c r="A13" s="12" t="s">
        <v>9</v>
      </c>
      <c r="B13" s="27">
        <v>19469</v>
      </c>
      <c r="C13" s="28">
        <v>1117</v>
      </c>
      <c r="D13" s="27">
        <v>20379.4</v>
      </c>
      <c r="E13" s="28">
        <v>1117</v>
      </c>
      <c r="F13" s="30">
        <v>21195.9</v>
      </c>
      <c r="G13" s="29">
        <v>1117</v>
      </c>
      <c r="H13" s="30">
        <v>22434.9</v>
      </c>
      <c r="I13" s="29">
        <v>1117</v>
      </c>
      <c r="J13" s="29">
        <v>20535.1</v>
      </c>
      <c r="K13" s="29">
        <v>1085</v>
      </c>
      <c r="L13" s="29">
        <v>20597.5</v>
      </c>
      <c r="M13" s="29">
        <v>1085</v>
      </c>
      <c r="N13" s="29">
        <v>21026.8</v>
      </c>
      <c r="O13" s="29">
        <v>1117</v>
      </c>
      <c r="P13" s="33">
        <v>21100.9</v>
      </c>
      <c r="Q13" s="29">
        <v>1117</v>
      </c>
      <c r="R13" s="32">
        <v>23599.2</v>
      </c>
      <c r="S13" s="29">
        <v>1117</v>
      </c>
      <c r="T13" s="27">
        <v>24651.5</v>
      </c>
      <c r="U13" s="28">
        <v>1117</v>
      </c>
      <c r="V13" s="27">
        <v>25548.5</v>
      </c>
      <c r="W13" s="28">
        <v>1117</v>
      </c>
    </row>
    <row r="14" spans="1:23" ht="37.5">
      <c r="A14" s="12" t="s">
        <v>10</v>
      </c>
      <c r="B14" s="27">
        <v>11773.2</v>
      </c>
      <c r="C14" s="28">
        <v>93</v>
      </c>
      <c r="D14" s="27">
        <v>12158.1</v>
      </c>
      <c r="E14" s="28">
        <v>93</v>
      </c>
      <c r="F14" s="30">
        <v>5090.6</v>
      </c>
      <c r="G14" s="29">
        <v>93</v>
      </c>
      <c r="H14" s="30">
        <v>7466.2</v>
      </c>
      <c r="I14" s="29">
        <v>93</v>
      </c>
      <c r="J14" s="29">
        <v>5133.4</v>
      </c>
      <c r="K14" s="29">
        <v>77</v>
      </c>
      <c r="L14" s="29">
        <v>5239.6</v>
      </c>
      <c r="M14" s="29">
        <v>77</v>
      </c>
      <c r="N14" s="29">
        <v>4475.2</v>
      </c>
      <c r="O14" s="29">
        <v>75</v>
      </c>
      <c r="P14" s="33">
        <v>4489.6</v>
      </c>
      <c r="Q14" s="29">
        <v>75</v>
      </c>
      <c r="R14" s="32">
        <v>3142.7</v>
      </c>
      <c r="S14" s="29">
        <v>75</v>
      </c>
      <c r="T14" s="27">
        <v>3315.5</v>
      </c>
      <c r="U14" s="28">
        <v>75</v>
      </c>
      <c r="V14" s="27">
        <v>3481.3</v>
      </c>
      <c r="W14" s="28">
        <v>75</v>
      </c>
    </row>
    <row r="15" spans="1:23" ht="75">
      <c r="A15" s="12" t="s">
        <v>11</v>
      </c>
      <c r="B15" s="27">
        <v>8397.1</v>
      </c>
      <c r="C15" s="28">
        <v>2617</v>
      </c>
      <c r="D15" s="27">
        <v>8540.6</v>
      </c>
      <c r="E15" s="28">
        <v>2617</v>
      </c>
      <c r="F15" s="30">
        <v>9686.5</v>
      </c>
      <c r="G15" s="29">
        <v>2677</v>
      </c>
      <c r="H15" s="30">
        <v>10249.4</v>
      </c>
      <c r="I15" s="29">
        <v>2677</v>
      </c>
      <c r="J15" s="29">
        <v>9359.1</v>
      </c>
      <c r="K15" s="29">
        <v>2685</v>
      </c>
      <c r="L15" s="29">
        <v>9387.5</v>
      </c>
      <c r="M15" s="29">
        <v>2685</v>
      </c>
      <c r="N15" s="29">
        <v>10648.8</v>
      </c>
      <c r="O15" s="29">
        <v>2843</v>
      </c>
      <c r="P15" s="29">
        <v>10686.8</v>
      </c>
      <c r="Q15" s="29">
        <v>2843</v>
      </c>
      <c r="R15" s="32">
        <v>11142.9</v>
      </c>
      <c r="S15" s="29">
        <v>2900</v>
      </c>
      <c r="T15" s="27">
        <v>11626.4</v>
      </c>
      <c r="U15" s="28">
        <v>2900</v>
      </c>
      <c r="V15" s="27">
        <v>11989.4</v>
      </c>
      <c r="W15" s="28">
        <v>2900</v>
      </c>
    </row>
    <row r="16" spans="1:23" ht="168.75">
      <c r="A16" s="12" t="s">
        <v>105</v>
      </c>
      <c r="B16" s="34" t="s">
        <v>12</v>
      </c>
      <c r="C16" s="35"/>
      <c r="D16" s="35"/>
      <c r="E16" s="36"/>
      <c r="F16" s="30">
        <v>3583.9</v>
      </c>
      <c r="G16" s="29">
        <v>3477</v>
      </c>
      <c r="H16" s="30">
        <v>3583.9</v>
      </c>
      <c r="I16" s="29">
        <v>3477</v>
      </c>
      <c r="J16" s="29">
        <v>4539.8</v>
      </c>
      <c r="K16" s="29">
        <v>4405</v>
      </c>
      <c r="L16" s="29">
        <v>4539.8</v>
      </c>
      <c r="M16" s="29">
        <v>4405</v>
      </c>
      <c r="N16" s="29">
        <v>5124.2</v>
      </c>
      <c r="O16" s="29">
        <v>4405</v>
      </c>
      <c r="P16" s="33">
        <v>5159.4</v>
      </c>
      <c r="Q16" s="29">
        <v>4405</v>
      </c>
      <c r="R16" s="32">
        <v>5512</v>
      </c>
      <c r="S16" s="29">
        <v>4405</v>
      </c>
      <c r="T16" s="27">
        <v>5744.6</v>
      </c>
      <c r="U16" s="28">
        <v>4405</v>
      </c>
      <c r="V16" s="27">
        <v>5920.4</v>
      </c>
      <c r="W16" s="28">
        <v>4405</v>
      </c>
    </row>
    <row r="17" spans="1:23" s="2" customFormat="1" ht="18.75">
      <c r="A17" s="37" t="s">
        <v>34</v>
      </c>
      <c r="B17" s="38">
        <f>SUM(B18:B23)</f>
        <v>210618.4</v>
      </c>
      <c r="C17" s="38"/>
      <c r="D17" s="38">
        <f>SUM(D18:D23)</f>
        <v>211610.09999999998</v>
      </c>
      <c r="E17" s="38"/>
      <c r="F17" s="39">
        <f>SUM(F18:F23)</f>
        <v>200971.20999</v>
      </c>
      <c r="G17" s="38"/>
      <c r="H17" s="39">
        <f>SUM(H18:H23)</f>
        <v>203204.66019999998</v>
      </c>
      <c r="I17" s="38"/>
      <c r="J17" s="39">
        <f>SUM(J18:J23)</f>
        <v>211286.33357999998</v>
      </c>
      <c r="K17" s="38"/>
      <c r="L17" s="39">
        <f>SUM(L18:L23)</f>
        <v>211990.53799999997</v>
      </c>
      <c r="M17" s="38"/>
      <c r="N17" s="39">
        <f>SUM(N18:N23)</f>
        <v>232308.84629</v>
      </c>
      <c r="O17" s="38"/>
      <c r="P17" s="40">
        <f>SUM(P18:P23)</f>
        <v>233218.48799999998</v>
      </c>
      <c r="Q17" s="38"/>
      <c r="R17" s="40">
        <f>SUM(R18:R23)</f>
        <v>249136.90000000002</v>
      </c>
      <c r="S17" s="41"/>
      <c r="T17" s="38">
        <f>SUM(T18:T23)</f>
        <v>260224.5</v>
      </c>
      <c r="U17" s="41"/>
      <c r="V17" s="38">
        <f>SUM(V18:V23)</f>
        <v>268753.9</v>
      </c>
      <c r="W17" s="41"/>
    </row>
    <row r="18" spans="1:23" ht="75">
      <c r="A18" s="42" t="s">
        <v>38</v>
      </c>
      <c r="B18" s="43">
        <v>83845.3</v>
      </c>
      <c r="C18" s="44">
        <v>5910</v>
      </c>
      <c r="D18" s="43">
        <v>84238.2</v>
      </c>
      <c r="E18" s="44">
        <v>6022.3</v>
      </c>
      <c r="F18" s="44">
        <v>95193.50522</v>
      </c>
      <c r="G18" s="44">
        <v>5940</v>
      </c>
      <c r="H18" s="44">
        <v>95977.399</v>
      </c>
      <c r="I18" s="44">
        <v>5800</v>
      </c>
      <c r="J18" s="45">
        <v>100905.56682</v>
      </c>
      <c r="K18" s="44">
        <v>6020</v>
      </c>
      <c r="L18" s="44">
        <v>101015.339</v>
      </c>
      <c r="M18" s="44">
        <v>5910</v>
      </c>
      <c r="N18" s="45">
        <v>108833.57896</v>
      </c>
      <c r="O18" s="12">
        <v>6092</v>
      </c>
      <c r="P18" s="44">
        <v>109147.688</v>
      </c>
      <c r="Q18" s="44">
        <v>5990</v>
      </c>
      <c r="R18" s="46">
        <v>114879.6</v>
      </c>
      <c r="S18" s="44">
        <v>5990</v>
      </c>
      <c r="T18" s="43">
        <v>120040.5</v>
      </c>
      <c r="U18" s="44">
        <v>5990</v>
      </c>
      <c r="V18" s="43">
        <v>123846.4</v>
      </c>
      <c r="W18" s="44">
        <v>5990</v>
      </c>
    </row>
    <row r="19" spans="1:24" ht="56.25">
      <c r="A19" s="42" t="s">
        <v>16</v>
      </c>
      <c r="B19" s="43">
        <v>64350.8</v>
      </c>
      <c r="C19" s="44">
        <v>307846</v>
      </c>
      <c r="D19" s="43">
        <v>64526.3</v>
      </c>
      <c r="E19" s="44">
        <v>312780</v>
      </c>
      <c r="F19" s="44">
        <v>38556.65033</v>
      </c>
      <c r="G19" s="44">
        <v>223853</v>
      </c>
      <c r="H19" s="44">
        <v>39272.4002</v>
      </c>
      <c r="I19" s="44">
        <v>219183</v>
      </c>
      <c r="J19" s="45">
        <v>43460.34148</v>
      </c>
      <c r="K19" s="44">
        <v>232864</v>
      </c>
      <c r="L19" s="44">
        <v>43481.515</v>
      </c>
      <c r="M19" s="44">
        <v>222515</v>
      </c>
      <c r="N19" s="44">
        <v>46982.07145</v>
      </c>
      <c r="O19" s="12">
        <v>226119</v>
      </c>
      <c r="P19" s="44">
        <v>47102.446</v>
      </c>
      <c r="Q19" s="44">
        <v>226119</v>
      </c>
      <c r="R19" s="43">
        <v>48675.4</v>
      </c>
      <c r="S19" s="44">
        <v>226119</v>
      </c>
      <c r="T19" s="43">
        <v>50875</v>
      </c>
      <c r="U19" s="44">
        <v>226119</v>
      </c>
      <c r="V19" s="43">
        <v>52590.1</v>
      </c>
      <c r="W19" s="44">
        <v>226119</v>
      </c>
      <c r="X19" s="3"/>
    </row>
    <row r="20" spans="1:24" ht="37.5">
      <c r="A20" s="42" t="s">
        <v>17</v>
      </c>
      <c r="B20" s="43">
        <v>10827.3</v>
      </c>
      <c r="C20" s="44">
        <v>167800</v>
      </c>
      <c r="D20" s="43">
        <v>10986.1</v>
      </c>
      <c r="E20" s="44">
        <v>200000</v>
      </c>
      <c r="F20" s="44">
        <v>11749.3995</v>
      </c>
      <c r="G20" s="44">
        <v>220000</v>
      </c>
      <c r="H20" s="44">
        <v>11749.4</v>
      </c>
      <c r="I20" s="44">
        <v>180300</v>
      </c>
      <c r="J20" s="45">
        <v>12016.3</v>
      </c>
      <c r="K20" s="44">
        <v>220000</v>
      </c>
      <c r="L20" s="44">
        <v>12016.3</v>
      </c>
      <c r="M20" s="44">
        <v>220000</v>
      </c>
      <c r="N20" s="44">
        <v>13333.3</v>
      </c>
      <c r="O20" s="12">
        <v>225000</v>
      </c>
      <c r="P20" s="44">
        <v>13333.3</v>
      </c>
      <c r="Q20" s="44">
        <v>225000</v>
      </c>
      <c r="R20" s="43">
        <v>14214.5</v>
      </c>
      <c r="S20" s="44">
        <v>225000</v>
      </c>
      <c r="T20" s="43">
        <v>14885.8</v>
      </c>
      <c r="U20" s="44">
        <v>227000</v>
      </c>
      <c r="V20" s="43">
        <v>15432.8</v>
      </c>
      <c r="W20" s="44">
        <v>227000</v>
      </c>
      <c r="X20" s="3"/>
    </row>
    <row r="21" spans="1:24" ht="56.25">
      <c r="A21" s="42" t="s">
        <v>18</v>
      </c>
      <c r="B21" s="43">
        <v>22023</v>
      </c>
      <c r="C21" s="44">
        <v>526238</v>
      </c>
      <c r="D21" s="43">
        <v>22047.3</v>
      </c>
      <c r="E21" s="44">
        <v>542551.4</v>
      </c>
      <c r="F21" s="44">
        <v>25969.46901</v>
      </c>
      <c r="G21" s="44">
        <v>568986</v>
      </c>
      <c r="H21" s="44">
        <v>26054.161</v>
      </c>
      <c r="I21" s="44">
        <v>485000</v>
      </c>
      <c r="J21" s="45">
        <v>25105.00405</v>
      </c>
      <c r="K21" s="44">
        <v>557508</v>
      </c>
      <c r="L21" s="44">
        <v>25126.123</v>
      </c>
      <c r="M21" s="44">
        <v>530000</v>
      </c>
      <c r="N21" s="44">
        <v>28146.44527</v>
      </c>
      <c r="O21" s="12">
        <v>540000</v>
      </c>
      <c r="P21" s="44">
        <v>28164.93</v>
      </c>
      <c r="Q21" s="44">
        <v>540000</v>
      </c>
      <c r="R21" s="43">
        <v>30154</v>
      </c>
      <c r="S21" s="44">
        <v>540000</v>
      </c>
      <c r="T21" s="43">
        <v>31463.7</v>
      </c>
      <c r="U21" s="44">
        <v>540000</v>
      </c>
      <c r="V21" s="43">
        <v>32476.2</v>
      </c>
      <c r="W21" s="44">
        <v>540000</v>
      </c>
      <c r="X21" s="3"/>
    </row>
    <row r="22" spans="1:23" ht="56.25">
      <c r="A22" s="42" t="s">
        <v>19</v>
      </c>
      <c r="B22" s="43">
        <v>23944.4</v>
      </c>
      <c r="C22" s="44">
        <v>2007539</v>
      </c>
      <c r="D22" s="43">
        <v>24110.4</v>
      </c>
      <c r="E22" s="44">
        <v>2009546.5</v>
      </c>
      <c r="F22" s="44">
        <v>23450.99695</v>
      </c>
      <c r="G22" s="44">
        <v>2005311</v>
      </c>
      <c r="H22" s="44">
        <v>24096.9</v>
      </c>
      <c r="I22" s="44">
        <v>2005300</v>
      </c>
      <c r="J22" s="45">
        <v>23334.47061</v>
      </c>
      <c r="K22" s="44">
        <v>1518005</v>
      </c>
      <c r="L22" s="44">
        <v>23882.661</v>
      </c>
      <c r="M22" s="44">
        <v>1518000</v>
      </c>
      <c r="N22" s="44">
        <v>25510.79882</v>
      </c>
      <c r="O22" s="12">
        <v>1518000</v>
      </c>
      <c r="P22" s="44">
        <v>25933.834</v>
      </c>
      <c r="Q22" s="44">
        <v>1518000</v>
      </c>
      <c r="R22" s="43">
        <v>30580.7</v>
      </c>
      <c r="S22" s="44">
        <v>1518000</v>
      </c>
      <c r="T22" s="43">
        <v>31871.7</v>
      </c>
      <c r="U22" s="44">
        <v>1518000</v>
      </c>
      <c r="V22" s="43">
        <v>32976</v>
      </c>
      <c r="W22" s="44">
        <v>1518000</v>
      </c>
    </row>
    <row r="23" spans="1:23" ht="75">
      <c r="A23" s="42" t="s">
        <v>20</v>
      </c>
      <c r="B23" s="43">
        <v>5627.6</v>
      </c>
      <c r="C23" s="44">
        <v>20237</v>
      </c>
      <c r="D23" s="43">
        <v>5701.8</v>
      </c>
      <c r="E23" s="44">
        <v>20479.8</v>
      </c>
      <c r="F23" s="44">
        <v>6051.18898</v>
      </c>
      <c r="G23" s="44">
        <v>20056</v>
      </c>
      <c r="H23" s="44">
        <v>6054.4</v>
      </c>
      <c r="I23" s="44">
        <v>20000</v>
      </c>
      <c r="J23" s="45">
        <v>6464.65062</v>
      </c>
      <c r="K23" s="44">
        <v>20247</v>
      </c>
      <c r="L23" s="44">
        <v>6468.6</v>
      </c>
      <c r="M23" s="44">
        <v>20000</v>
      </c>
      <c r="N23" s="44">
        <v>9502.65179</v>
      </c>
      <c r="O23" s="12">
        <v>20000</v>
      </c>
      <c r="P23" s="44">
        <v>9536.29</v>
      </c>
      <c r="Q23" s="44">
        <v>20000</v>
      </c>
      <c r="R23" s="43">
        <v>10632.7</v>
      </c>
      <c r="S23" s="44">
        <v>20000</v>
      </c>
      <c r="T23" s="43">
        <v>11087.8</v>
      </c>
      <c r="U23" s="44">
        <v>20000</v>
      </c>
      <c r="V23" s="43">
        <v>11432.4</v>
      </c>
      <c r="W23" s="44">
        <v>20000</v>
      </c>
    </row>
    <row r="24" spans="1:23" ht="37.5">
      <c r="A24" s="47" t="s">
        <v>35</v>
      </c>
      <c r="B24" s="48">
        <f>SUM(B25:B30)</f>
        <v>527557.3</v>
      </c>
      <c r="C24" s="47"/>
      <c r="D24" s="48">
        <f>SUM(D25:D30)</f>
        <v>525177.8</v>
      </c>
      <c r="E24" s="47"/>
      <c r="F24" s="48">
        <f>SUM(F25:F30)</f>
        <v>573431.7</v>
      </c>
      <c r="G24" s="47"/>
      <c r="H24" s="48">
        <f>SUM(H25:H30)</f>
        <v>578880.8</v>
      </c>
      <c r="I24" s="47"/>
      <c r="J24" s="48">
        <f>SUM(J25:J30)</f>
        <v>439188.4</v>
      </c>
      <c r="K24" s="47"/>
      <c r="L24" s="48">
        <f>SUM(L25:L30)</f>
        <v>445934.9</v>
      </c>
      <c r="M24" s="47"/>
      <c r="N24" s="48">
        <f>SUM(N25:N30)</f>
        <v>337671.30000000005</v>
      </c>
      <c r="O24" s="47"/>
      <c r="P24" s="48">
        <f>SUM(P25:P30)</f>
        <v>340617.39999999997</v>
      </c>
      <c r="Q24" s="47"/>
      <c r="R24" s="48">
        <f>SUM(R25:R30)</f>
        <v>59402</v>
      </c>
      <c r="S24" s="47"/>
      <c r="T24" s="48">
        <f>SUM(T25:T30)</f>
        <v>62457.600000000006</v>
      </c>
      <c r="U24" s="47"/>
      <c r="V24" s="48">
        <f>SUM(V25:V30)</f>
        <v>62939.4</v>
      </c>
      <c r="W24" s="47"/>
    </row>
    <row r="25" spans="1:23" ht="37.5">
      <c r="A25" s="49" t="s">
        <v>21</v>
      </c>
      <c r="B25" s="50">
        <v>269163.7</v>
      </c>
      <c r="C25" s="51">
        <v>936527</v>
      </c>
      <c r="D25" s="51">
        <v>265392.7</v>
      </c>
      <c r="E25" s="51">
        <v>912623</v>
      </c>
      <c r="F25" s="51">
        <v>254009.6</v>
      </c>
      <c r="G25" s="51">
        <v>909787</v>
      </c>
      <c r="H25" s="51">
        <v>257836.4</v>
      </c>
      <c r="I25" s="51">
        <v>880004</v>
      </c>
      <c r="J25" s="51">
        <v>154711</v>
      </c>
      <c r="K25" s="51">
        <v>867777</v>
      </c>
      <c r="L25" s="51">
        <v>160327.3</v>
      </c>
      <c r="M25" s="51">
        <v>865642</v>
      </c>
      <c r="N25" s="51">
        <v>32600.1</v>
      </c>
      <c r="O25" s="51">
        <v>803513</v>
      </c>
      <c r="P25" s="51">
        <v>35010.7</v>
      </c>
      <c r="Q25" s="51">
        <v>795429</v>
      </c>
      <c r="R25" s="52" t="s">
        <v>84</v>
      </c>
      <c r="S25" s="51"/>
      <c r="T25" s="51"/>
      <c r="U25" s="51"/>
      <c r="V25" s="51"/>
      <c r="W25" s="51"/>
    </row>
    <row r="26" spans="1:23" ht="56.25">
      <c r="A26" s="53" t="s">
        <v>22</v>
      </c>
      <c r="B26" s="54">
        <v>45225.6</v>
      </c>
      <c r="C26" s="55">
        <v>2322826</v>
      </c>
      <c r="D26" s="55">
        <v>46237.2</v>
      </c>
      <c r="E26" s="55">
        <v>2482259</v>
      </c>
      <c r="F26" s="55">
        <v>48571.2</v>
      </c>
      <c r="G26" s="55">
        <v>2149076</v>
      </c>
      <c r="H26" s="55">
        <v>48761.3</v>
      </c>
      <c r="I26" s="56">
        <v>2211536</v>
      </c>
      <c r="J26" s="56">
        <v>3714.1</v>
      </c>
      <c r="K26" s="57" t="s">
        <v>73</v>
      </c>
      <c r="L26" s="58">
        <v>4057.7</v>
      </c>
      <c r="M26" s="57" t="s">
        <v>74</v>
      </c>
      <c r="N26" s="57" t="s">
        <v>99</v>
      </c>
      <c r="O26" s="57" t="s">
        <v>98</v>
      </c>
      <c r="P26" s="57" t="s">
        <v>100</v>
      </c>
      <c r="Q26" s="57" t="s">
        <v>101</v>
      </c>
      <c r="R26" s="52" t="s">
        <v>84</v>
      </c>
      <c r="S26" s="55"/>
      <c r="T26" s="55"/>
      <c r="U26" s="55"/>
      <c r="V26" s="55"/>
      <c r="W26" s="55"/>
    </row>
    <row r="27" spans="1:23" ht="18.75">
      <c r="A27" s="53" t="s">
        <v>23</v>
      </c>
      <c r="B27" s="54">
        <v>111647.7</v>
      </c>
      <c r="C27" s="55">
        <v>187187</v>
      </c>
      <c r="D27" s="55">
        <v>112150.4</v>
      </c>
      <c r="E27" s="55">
        <v>170000</v>
      </c>
      <c r="F27" s="55">
        <v>123226.6</v>
      </c>
      <c r="G27" s="55">
        <v>197029</v>
      </c>
      <c r="H27" s="55">
        <v>124233.5</v>
      </c>
      <c r="I27" s="55">
        <v>175000</v>
      </c>
      <c r="J27" s="55">
        <v>130813</v>
      </c>
      <c r="K27" s="55">
        <v>194684</v>
      </c>
      <c r="L27" s="55">
        <v>131089.2</v>
      </c>
      <c r="M27" s="55">
        <v>181967</v>
      </c>
      <c r="N27" s="55">
        <v>151746.2</v>
      </c>
      <c r="O27" s="55">
        <v>199831</v>
      </c>
      <c r="P27" s="55">
        <v>152178.4</v>
      </c>
      <c r="Q27" s="55">
        <v>194252</v>
      </c>
      <c r="R27" s="52" t="s">
        <v>84</v>
      </c>
      <c r="S27" s="55"/>
      <c r="T27" s="55"/>
      <c r="U27" s="55"/>
      <c r="V27" s="55"/>
      <c r="W27" s="55"/>
    </row>
    <row r="28" spans="1:23" ht="18.75">
      <c r="A28" s="59" t="s">
        <v>24</v>
      </c>
      <c r="B28" s="54">
        <v>9916.2</v>
      </c>
      <c r="C28" s="55">
        <v>30800</v>
      </c>
      <c r="D28" s="55">
        <v>10084.3</v>
      </c>
      <c r="E28" s="55">
        <v>27500</v>
      </c>
      <c r="F28" s="55">
        <v>10429.6</v>
      </c>
      <c r="G28" s="55">
        <v>29566</v>
      </c>
      <c r="H28" s="55">
        <v>10537.5</v>
      </c>
      <c r="I28" s="55">
        <v>27500</v>
      </c>
      <c r="J28" s="55">
        <v>10138.2</v>
      </c>
      <c r="K28" s="55">
        <v>29585</v>
      </c>
      <c r="L28" s="55">
        <v>10216.9</v>
      </c>
      <c r="M28" s="55">
        <v>27600</v>
      </c>
      <c r="N28" s="55">
        <v>11312.1</v>
      </c>
      <c r="O28" s="55">
        <v>28561</v>
      </c>
      <c r="P28" s="55">
        <v>11325</v>
      </c>
      <c r="Q28" s="55">
        <v>27600</v>
      </c>
      <c r="R28" s="55">
        <v>12066.4</v>
      </c>
      <c r="S28" s="55">
        <v>27600</v>
      </c>
      <c r="T28" s="55">
        <v>12650.2</v>
      </c>
      <c r="U28" s="55">
        <v>27600</v>
      </c>
      <c r="V28" s="55">
        <v>13132</v>
      </c>
      <c r="W28" s="55">
        <v>27600</v>
      </c>
    </row>
    <row r="29" spans="1:23" ht="56.25">
      <c r="A29" s="59" t="s">
        <v>25</v>
      </c>
      <c r="B29" s="54">
        <v>6465.7</v>
      </c>
      <c r="C29" s="55">
        <v>1726708</v>
      </c>
      <c r="D29" s="55">
        <v>5778.6</v>
      </c>
      <c r="E29" s="55">
        <v>1655759</v>
      </c>
      <c r="F29" s="55">
        <v>44336</v>
      </c>
      <c r="G29" s="55">
        <v>2610289</v>
      </c>
      <c r="H29" s="55">
        <v>44531.7</v>
      </c>
      <c r="I29" s="55">
        <v>2608789</v>
      </c>
      <c r="J29" s="55">
        <v>45105.5</v>
      </c>
      <c r="K29" s="55">
        <v>2298139</v>
      </c>
      <c r="L29" s="55">
        <v>45417</v>
      </c>
      <c r="M29" s="55">
        <v>2007735</v>
      </c>
      <c r="N29" s="55">
        <v>44767.6</v>
      </c>
      <c r="O29" s="55">
        <v>1702638</v>
      </c>
      <c r="P29" s="55">
        <v>44808.5</v>
      </c>
      <c r="Q29" s="55">
        <v>1417920</v>
      </c>
      <c r="R29" s="55">
        <v>47335.6</v>
      </c>
      <c r="S29" s="55">
        <v>1105740</v>
      </c>
      <c r="T29" s="55">
        <v>49807.4</v>
      </c>
      <c r="U29" s="55">
        <v>1105740</v>
      </c>
      <c r="V29" s="55">
        <v>49807.4</v>
      </c>
      <c r="W29" s="55">
        <v>1105740</v>
      </c>
    </row>
    <row r="30" spans="1:23" ht="56.25">
      <c r="A30" s="59" t="s">
        <v>26</v>
      </c>
      <c r="B30" s="54">
        <v>85138.4</v>
      </c>
      <c r="C30" s="55">
        <v>490667</v>
      </c>
      <c r="D30" s="55">
        <v>85534.6</v>
      </c>
      <c r="E30" s="55">
        <v>467000</v>
      </c>
      <c r="F30" s="55">
        <v>92858.7</v>
      </c>
      <c r="G30" s="55">
        <v>503359</v>
      </c>
      <c r="H30" s="55">
        <v>92980.4</v>
      </c>
      <c r="I30" s="55">
        <v>503359</v>
      </c>
      <c r="J30" s="55">
        <v>94706.6</v>
      </c>
      <c r="K30" s="55">
        <v>513778</v>
      </c>
      <c r="L30" s="55">
        <v>94826.8</v>
      </c>
      <c r="M30" s="55">
        <v>507692</v>
      </c>
      <c r="N30" s="55">
        <v>97245.3</v>
      </c>
      <c r="O30" s="55">
        <v>490871</v>
      </c>
      <c r="P30" s="55">
        <v>97294.8</v>
      </c>
      <c r="Q30" s="55">
        <v>485396</v>
      </c>
      <c r="R30" s="52" t="s">
        <v>108</v>
      </c>
      <c r="S30" s="55"/>
      <c r="T30" s="55"/>
      <c r="U30" s="55"/>
      <c r="V30" s="55"/>
      <c r="W30" s="55"/>
    </row>
    <row r="31" spans="1:23" ht="37.5">
      <c r="A31" s="60" t="s">
        <v>36</v>
      </c>
      <c r="B31" s="61">
        <f>B32+B33+B34</f>
        <v>47258.100000000006</v>
      </c>
      <c r="C31" s="60"/>
      <c r="D31" s="61">
        <f>D32+D33+D34</f>
        <v>47781.6</v>
      </c>
      <c r="E31" s="60"/>
      <c r="F31" s="61">
        <f>F32+F33+F34</f>
        <v>48758.53247</v>
      </c>
      <c r="G31" s="60"/>
      <c r="H31" s="61">
        <f>H32+H33+H34</f>
        <v>49504.44</v>
      </c>
      <c r="I31" s="60"/>
      <c r="J31" s="62">
        <f>J32+J33+J34</f>
        <v>51104.06022</v>
      </c>
      <c r="K31" s="60"/>
      <c r="L31" s="62">
        <f>L32+L33+L34</f>
        <v>51736.36303</v>
      </c>
      <c r="M31" s="60"/>
      <c r="N31" s="62">
        <f>N32+N33+N34</f>
        <v>54149.447589999996</v>
      </c>
      <c r="O31" s="60"/>
      <c r="P31" s="62">
        <f>P32+P33+P34</f>
        <v>54604.203129999994</v>
      </c>
      <c r="Q31" s="60"/>
      <c r="R31" s="61">
        <v>0</v>
      </c>
      <c r="S31" s="60"/>
      <c r="T31" s="61">
        <v>0</v>
      </c>
      <c r="U31" s="60"/>
      <c r="V31" s="61">
        <v>0</v>
      </c>
      <c r="W31" s="60"/>
    </row>
    <row r="32" spans="1:23" ht="56.25">
      <c r="A32" s="63" t="s">
        <v>39</v>
      </c>
      <c r="B32" s="52">
        <v>5707.1</v>
      </c>
      <c r="C32" s="52">
        <v>507800</v>
      </c>
      <c r="D32" s="52">
        <v>5900</v>
      </c>
      <c r="E32" s="64">
        <v>507800</v>
      </c>
      <c r="F32" s="52">
        <v>7474.36932</v>
      </c>
      <c r="G32" s="64">
        <v>507100</v>
      </c>
      <c r="H32" s="52">
        <v>7476.6</v>
      </c>
      <c r="I32" s="64">
        <v>507100</v>
      </c>
      <c r="J32" s="65">
        <v>5138.62335</v>
      </c>
      <c r="K32" s="64">
        <v>506000</v>
      </c>
      <c r="L32" s="65">
        <v>5138.62335</v>
      </c>
      <c r="M32" s="64">
        <v>507100</v>
      </c>
      <c r="N32" s="66">
        <v>1990.09956</v>
      </c>
      <c r="O32" s="64">
        <v>517600</v>
      </c>
      <c r="P32" s="67">
        <v>1990.1</v>
      </c>
      <c r="Q32" s="64">
        <v>506000</v>
      </c>
      <c r="R32" s="52" t="s">
        <v>84</v>
      </c>
      <c r="S32" s="64"/>
      <c r="T32" s="52"/>
      <c r="U32" s="64"/>
      <c r="V32" s="56"/>
      <c r="W32" s="64"/>
    </row>
    <row r="33" spans="1:23" ht="187.5">
      <c r="A33" s="63" t="s">
        <v>40</v>
      </c>
      <c r="B33" s="52">
        <v>12268.1</v>
      </c>
      <c r="C33" s="52">
        <v>507800</v>
      </c>
      <c r="D33" s="52">
        <v>12323</v>
      </c>
      <c r="E33" s="64">
        <v>507800</v>
      </c>
      <c r="F33" s="52">
        <v>14059.12305</v>
      </c>
      <c r="G33" s="64">
        <f>G32</f>
        <v>507100</v>
      </c>
      <c r="H33" s="52">
        <v>14225.78</v>
      </c>
      <c r="I33" s="52">
        <v>507100</v>
      </c>
      <c r="J33" s="65">
        <v>15096.96695</v>
      </c>
      <c r="K33" s="68">
        <v>506000</v>
      </c>
      <c r="L33" s="65">
        <v>15163.1</v>
      </c>
      <c r="M33" s="68">
        <v>507100</v>
      </c>
      <c r="N33" s="66">
        <v>18331.85675</v>
      </c>
      <c r="O33" s="68">
        <v>517600</v>
      </c>
      <c r="P33" s="69">
        <v>18435.48</v>
      </c>
      <c r="Q33" s="68">
        <v>506000</v>
      </c>
      <c r="R33" s="52" t="s">
        <v>84</v>
      </c>
      <c r="S33" s="68"/>
      <c r="T33" s="52"/>
      <c r="U33" s="68"/>
      <c r="V33" s="56"/>
      <c r="W33" s="68"/>
    </row>
    <row r="34" spans="1:23" ht="56.25">
      <c r="A34" s="63" t="s">
        <v>27</v>
      </c>
      <c r="B34" s="52">
        <v>29282.9</v>
      </c>
      <c r="C34" s="52">
        <v>507800</v>
      </c>
      <c r="D34" s="52">
        <v>29558.6</v>
      </c>
      <c r="E34" s="64">
        <v>507800</v>
      </c>
      <c r="F34" s="52">
        <v>27225.0401</v>
      </c>
      <c r="G34" s="52">
        <v>507100</v>
      </c>
      <c r="H34" s="52">
        <v>27802.06</v>
      </c>
      <c r="I34" s="52">
        <v>507100</v>
      </c>
      <c r="J34" s="65">
        <v>30868.46992</v>
      </c>
      <c r="K34" s="68">
        <v>506000</v>
      </c>
      <c r="L34" s="65">
        <v>31434.63968</v>
      </c>
      <c r="M34" s="68">
        <v>507100</v>
      </c>
      <c r="N34" s="66">
        <v>33827.49128</v>
      </c>
      <c r="O34" s="68">
        <v>517600</v>
      </c>
      <c r="P34" s="65">
        <v>34178.62313</v>
      </c>
      <c r="Q34" s="68">
        <v>506000</v>
      </c>
      <c r="R34" s="52" t="s">
        <v>84</v>
      </c>
      <c r="S34" s="68"/>
      <c r="T34" s="52"/>
      <c r="U34" s="68"/>
      <c r="V34" s="56"/>
      <c r="W34" s="68"/>
    </row>
    <row r="35" spans="1:23" ht="56.25">
      <c r="A35" s="70" t="s">
        <v>37</v>
      </c>
      <c r="B35" s="71">
        <f>SUM(B36:B43)</f>
        <v>113926.82699999999</v>
      </c>
      <c r="C35" s="71"/>
      <c r="D35" s="71">
        <f>SUM(D36:D43)</f>
        <v>118977.3</v>
      </c>
      <c r="E35" s="72"/>
      <c r="F35" s="71">
        <f>SUM(F36:F43)</f>
        <v>101570.67899999999</v>
      </c>
      <c r="G35" s="71"/>
      <c r="H35" s="71">
        <f>SUM(H36:H43)</f>
        <v>118958.2</v>
      </c>
      <c r="I35" s="71"/>
      <c r="J35" s="73">
        <f>SUM(J36:J43)</f>
        <v>126687.72287</v>
      </c>
      <c r="K35" s="74"/>
      <c r="L35" s="71">
        <f>SUM(L36:L43)</f>
        <v>126734.38500000001</v>
      </c>
      <c r="M35" s="71"/>
      <c r="N35" s="75">
        <f>SUM(N36:N43)</f>
        <v>157732.21343</v>
      </c>
      <c r="O35" s="71"/>
      <c r="P35" s="75">
        <f>SUM(P36:P43)</f>
        <v>157917.62025</v>
      </c>
      <c r="Q35" s="71"/>
      <c r="R35" s="71">
        <f>SUM(R36:R43)</f>
        <v>162648.90000000002</v>
      </c>
      <c r="S35" s="71"/>
      <c r="T35" s="71">
        <f>SUM(T36:T43)</f>
        <v>169480</v>
      </c>
      <c r="U35" s="71"/>
      <c r="V35" s="71">
        <f>SUM(V36:V43)</f>
        <v>175690.1</v>
      </c>
      <c r="W35" s="71"/>
    </row>
    <row r="36" spans="1:23" ht="56.25">
      <c r="A36" s="76" t="s">
        <v>28</v>
      </c>
      <c r="B36" s="77">
        <v>7185.9</v>
      </c>
      <c r="C36" s="78">
        <v>245</v>
      </c>
      <c r="D36" s="77">
        <v>7400</v>
      </c>
      <c r="E36" s="78">
        <v>259.9</v>
      </c>
      <c r="F36" s="77">
        <v>5966.071</v>
      </c>
      <c r="G36" s="77">
        <v>235</v>
      </c>
      <c r="H36" s="77">
        <v>7886.5</v>
      </c>
      <c r="I36" s="78">
        <v>244</v>
      </c>
      <c r="J36" s="79">
        <v>5212.74892</v>
      </c>
      <c r="K36" s="79">
        <v>210</v>
      </c>
      <c r="L36" s="80">
        <v>5220.6</v>
      </c>
      <c r="M36" s="81">
        <v>210</v>
      </c>
      <c r="N36" s="82">
        <v>5404.81683</v>
      </c>
      <c r="O36" s="81">
        <v>222</v>
      </c>
      <c r="P36" s="83">
        <v>5428.092</v>
      </c>
      <c r="Q36" s="81">
        <v>222</v>
      </c>
      <c r="R36" s="78">
        <v>4225.6</v>
      </c>
      <c r="S36" s="81">
        <v>224</v>
      </c>
      <c r="T36" s="78">
        <v>4458</v>
      </c>
      <c r="U36" s="81">
        <v>224</v>
      </c>
      <c r="V36" s="78">
        <v>4680.8</v>
      </c>
      <c r="W36" s="81">
        <v>224</v>
      </c>
    </row>
    <row r="37" spans="1:23" ht="56.25">
      <c r="A37" s="76" t="s">
        <v>29</v>
      </c>
      <c r="B37" s="77">
        <v>61718.5</v>
      </c>
      <c r="C37" s="77">
        <v>5320</v>
      </c>
      <c r="D37" s="77">
        <v>61990.2</v>
      </c>
      <c r="E37" s="77">
        <v>5320</v>
      </c>
      <c r="F37" s="77">
        <v>60140.205</v>
      </c>
      <c r="G37" s="77">
        <v>4700</v>
      </c>
      <c r="H37" s="77">
        <v>68776.2</v>
      </c>
      <c r="I37" s="77">
        <v>4800</v>
      </c>
      <c r="J37" s="84">
        <v>59868.07395</v>
      </c>
      <c r="K37" s="85">
        <v>4386</v>
      </c>
      <c r="L37" s="86">
        <v>59906.885</v>
      </c>
      <c r="M37" s="87">
        <v>4400</v>
      </c>
      <c r="N37" s="88">
        <v>71015.56474</v>
      </c>
      <c r="O37" s="89">
        <v>4551</v>
      </c>
      <c r="P37" s="88">
        <v>71147.9114</v>
      </c>
      <c r="Q37" s="89">
        <v>4742</v>
      </c>
      <c r="R37" s="88">
        <v>81899.1</v>
      </c>
      <c r="S37" s="89">
        <v>4740</v>
      </c>
      <c r="T37" s="88">
        <v>84714.3</v>
      </c>
      <c r="U37" s="89">
        <v>4740</v>
      </c>
      <c r="V37" s="90">
        <v>87492.3</v>
      </c>
      <c r="W37" s="89">
        <v>4740</v>
      </c>
    </row>
    <row r="38" spans="1:23" ht="112.5">
      <c r="A38" s="76" t="s">
        <v>41</v>
      </c>
      <c r="B38" s="77">
        <v>17019.9</v>
      </c>
      <c r="C38" s="77">
        <v>1</v>
      </c>
      <c r="D38" s="77">
        <v>20000</v>
      </c>
      <c r="E38" s="77">
        <v>1</v>
      </c>
      <c r="F38" s="77">
        <v>17216.136</v>
      </c>
      <c r="G38" s="77">
        <v>1</v>
      </c>
      <c r="H38" s="77">
        <v>18635.81</v>
      </c>
      <c r="I38" s="77">
        <v>1</v>
      </c>
      <c r="J38" s="77">
        <v>25813.9</v>
      </c>
      <c r="K38" s="87">
        <v>1</v>
      </c>
      <c r="L38" s="77">
        <v>25813.9</v>
      </c>
      <c r="M38" s="87">
        <v>1</v>
      </c>
      <c r="N38" s="77">
        <v>26586.1</v>
      </c>
      <c r="O38" s="87">
        <v>1</v>
      </c>
      <c r="P38" s="77">
        <v>26586.1</v>
      </c>
      <c r="Q38" s="87">
        <v>1</v>
      </c>
      <c r="R38" s="91">
        <v>26327.3</v>
      </c>
      <c r="S38" s="87">
        <v>1</v>
      </c>
      <c r="T38" s="91">
        <v>27597.1</v>
      </c>
      <c r="U38" s="87">
        <v>1</v>
      </c>
      <c r="V38" s="91">
        <v>28640.6</v>
      </c>
      <c r="W38" s="87">
        <v>1</v>
      </c>
    </row>
    <row r="39" spans="1:23" ht="112.5">
      <c r="A39" s="92" t="s">
        <v>42</v>
      </c>
      <c r="B39" s="93">
        <f>5388.427+1305.2</f>
        <v>6693.6269999999995</v>
      </c>
      <c r="C39" s="93">
        <v>1</v>
      </c>
      <c r="D39" s="93">
        <v>7800</v>
      </c>
      <c r="E39" s="93">
        <v>1</v>
      </c>
      <c r="F39" s="93">
        <v>3368.19</v>
      </c>
      <c r="G39" s="93">
        <v>1</v>
      </c>
      <c r="H39" s="93">
        <v>4718.29</v>
      </c>
      <c r="I39" s="93">
        <v>1</v>
      </c>
      <c r="J39" s="93">
        <v>21050.6</v>
      </c>
      <c r="K39" s="94">
        <v>1</v>
      </c>
      <c r="L39" s="93">
        <v>21050.6</v>
      </c>
      <c r="M39" s="94">
        <v>1</v>
      </c>
      <c r="N39" s="77">
        <v>21236.7</v>
      </c>
      <c r="O39" s="87">
        <v>1</v>
      </c>
      <c r="P39" s="77">
        <v>21236.7</v>
      </c>
      <c r="Q39" s="87">
        <v>1</v>
      </c>
      <c r="R39" s="91">
        <v>21092.6</v>
      </c>
      <c r="S39" s="85">
        <v>1</v>
      </c>
      <c r="T39" s="95">
        <v>22153.1</v>
      </c>
      <c r="U39" s="85">
        <v>1</v>
      </c>
      <c r="V39" s="95">
        <v>23073.3</v>
      </c>
      <c r="W39" s="85">
        <v>1</v>
      </c>
    </row>
    <row r="40" spans="1:23" ht="112.5">
      <c r="A40" s="96" t="s">
        <v>71</v>
      </c>
      <c r="B40" s="97" t="s">
        <v>109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  <c r="N40" s="100">
        <v>15285.3</v>
      </c>
      <c r="O40" s="101">
        <v>1</v>
      </c>
      <c r="P40" s="100">
        <v>15285.3</v>
      </c>
      <c r="Q40" s="101">
        <v>1</v>
      </c>
      <c r="R40" s="91">
        <v>12743.7</v>
      </c>
      <c r="S40" s="87">
        <v>1</v>
      </c>
      <c r="T40" s="77">
        <v>13352.4</v>
      </c>
      <c r="U40" s="87">
        <v>1</v>
      </c>
      <c r="V40" s="102">
        <v>13846</v>
      </c>
      <c r="W40" s="87">
        <v>1</v>
      </c>
    </row>
    <row r="41" spans="1:23" ht="37.5">
      <c r="A41" s="103" t="s">
        <v>30</v>
      </c>
      <c r="B41" s="104">
        <f>1100+3147.7+1410.75+9892.45</f>
        <v>15550.900000000001</v>
      </c>
      <c r="C41" s="104">
        <v>6357</v>
      </c>
      <c r="D41" s="104">
        <v>16000</v>
      </c>
      <c r="E41" s="104">
        <v>7361.4</v>
      </c>
      <c r="F41" s="104">
        <v>9392</v>
      </c>
      <c r="G41" s="104">
        <v>5484</v>
      </c>
      <c r="H41" s="104">
        <v>12460.7</v>
      </c>
      <c r="I41" s="104">
        <v>6116.5</v>
      </c>
      <c r="J41" s="104">
        <v>9257.5</v>
      </c>
      <c r="K41" s="104">
        <v>4605.6</v>
      </c>
      <c r="L41" s="104">
        <v>9257.5</v>
      </c>
      <c r="M41" s="104">
        <v>4605.6</v>
      </c>
      <c r="N41" s="105">
        <v>11735.048</v>
      </c>
      <c r="O41" s="77">
        <v>5365.7</v>
      </c>
      <c r="P41" s="105">
        <v>11735.048</v>
      </c>
      <c r="Q41" s="77">
        <v>5365.65</v>
      </c>
      <c r="R41" s="95">
        <v>9859.2</v>
      </c>
      <c r="S41" s="106">
        <v>6208</v>
      </c>
      <c r="T41" s="95">
        <v>10401.5</v>
      </c>
      <c r="U41" s="106">
        <v>6208</v>
      </c>
      <c r="V41" s="95">
        <v>10921.6</v>
      </c>
      <c r="W41" s="106">
        <v>6208</v>
      </c>
    </row>
    <row r="42" spans="1:23" ht="56.25">
      <c r="A42" s="76" t="s">
        <v>31</v>
      </c>
      <c r="B42" s="77">
        <v>494</v>
      </c>
      <c r="C42" s="77">
        <v>69</v>
      </c>
      <c r="D42" s="77">
        <v>500</v>
      </c>
      <c r="E42" s="77">
        <v>69</v>
      </c>
      <c r="F42" s="77">
        <v>384.4</v>
      </c>
      <c r="G42" s="77">
        <v>16</v>
      </c>
      <c r="H42" s="77">
        <v>524.1</v>
      </c>
      <c r="I42" s="77">
        <v>20</v>
      </c>
      <c r="J42" s="77">
        <v>326.7</v>
      </c>
      <c r="K42" s="87">
        <v>14</v>
      </c>
      <c r="L42" s="77">
        <v>326.7</v>
      </c>
      <c r="M42" s="87">
        <v>14</v>
      </c>
      <c r="N42" s="86">
        <v>347.9</v>
      </c>
      <c r="O42" s="87">
        <v>14</v>
      </c>
      <c r="P42" s="86">
        <v>347.9</v>
      </c>
      <c r="Q42" s="87">
        <v>14</v>
      </c>
      <c r="R42" s="86">
        <v>264.4</v>
      </c>
      <c r="S42" s="87">
        <v>14</v>
      </c>
      <c r="T42" s="86">
        <v>278.9</v>
      </c>
      <c r="U42" s="87">
        <v>14</v>
      </c>
      <c r="V42" s="107">
        <v>292.8</v>
      </c>
      <c r="W42" s="87">
        <v>14</v>
      </c>
    </row>
    <row r="43" spans="1:23" ht="56.25">
      <c r="A43" s="76" t="s">
        <v>32</v>
      </c>
      <c r="B43" s="77">
        <v>5264</v>
      </c>
      <c r="C43" s="77">
        <v>3900</v>
      </c>
      <c r="D43" s="77">
        <v>5287.1</v>
      </c>
      <c r="E43" s="77">
        <v>3900</v>
      </c>
      <c r="F43" s="77">
        <v>5103.677</v>
      </c>
      <c r="G43" s="77">
        <v>3900</v>
      </c>
      <c r="H43" s="77">
        <v>5956.6</v>
      </c>
      <c r="I43" s="77">
        <v>3900</v>
      </c>
      <c r="J43" s="77">
        <v>5158.2</v>
      </c>
      <c r="K43" s="87">
        <v>3900</v>
      </c>
      <c r="L43" s="77">
        <v>5158.2</v>
      </c>
      <c r="M43" s="87">
        <v>3900</v>
      </c>
      <c r="N43" s="86">
        <v>6120.78386</v>
      </c>
      <c r="O43" s="87">
        <v>3900</v>
      </c>
      <c r="P43" s="86">
        <v>6150.56885</v>
      </c>
      <c r="Q43" s="87">
        <v>3900</v>
      </c>
      <c r="R43" s="86">
        <v>6237</v>
      </c>
      <c r="S43" s="87">
        <v>3900</v>
      </c>
      <c r="T43" s="86">
        <v>6524.7</v>
      </c>
      <c r="U43" s="87">
        <v>3900</v>
      </c>
      <c r="V43" s="107">
        <v>6742.7</v>
      </c>
      <c r="W43" s="87">
        <v>3900</v>
      </c>
    </row>
    <row r="44" spans="1:23" ht="37.5">
      <c r="A44" s="108" t="s">
        <v>43</v>
      </c>
      <c r="B44" s="109">
        <f>B45</f>
        <v>120569.1</v>
      </c>
      <c r="C44" s="109"/>
      <c r="D44" s="109">
        <f>D45</f>
        <v>125297.4</v>
      </c>
      <c r="E44" s="109"/>
      <c r="F44" s="109">
        <f>F46</f>
        <v>137613.6</v>
      </c>
      <c r="G44" s="109"/>
      <c r="H44" s="109">
        <f>H46</f>
        <v>137613.6</v>
      </c>
      <c r="I44" s="109"/>
      <c r="J44" s="109">
        <f>J46</f>
        <v>79348.4</v>
      </c>
      <c r="K44" s="109"/>
      <c r="L44" s="109">
        <f>L46</f>
        <v>80124.3</v>
      </c>
      <c r="M44" s="109"/>
      <c r="N44" s="109">
        <f>N46</f>
        <v>87474.5</v>
      </c>
      <c r="O44" s="109"/>
      <c r="P44" s="109">
        <f>P46</f>
        <v>90998.3</v>
      </c>
      <c r="Q44" s="109"/>
      <c r="R44" s="109">
        <f>R46</f>
        <v>188209.1</v>
      </c>
      <c r="S44" s="109"/>
      <c r="T44" s="109">
        <f>T46</f>
        <v>188209.1</v>
      </c>
      <c r="U44" s="109"/>
      <c r="V44" s="109">
        <f>V46</f>
        <v>188209.1</v>
      </c>
      <c r="W44" s="109"/>
    </row>
    <row r="45" spans="1:23" ht="34.5" customHeight="1">
      <c r="A45" s="110" t="s">
        <v>44</v>
      </c>
      <c r="B45" s="111">
        <v>120569.1</v>
      </c>
      <c r="C45" s="111">
        <v>60155.9</v>
      </c>
      <c r="D45" s="111">
        <v>125297.4</v>
      </c>
      <c r="E45" s="111">
        <v>62145.5</v>
      </c>
      <c r="F45" s="112" t="s">
        <v>45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4"/>
    </row>
    <row r="46" spans="1:23" ht="37.5">
      <c r="A46" s="110" t="s">
        <v>46</v>
      </c>
      <c r="B46" s="115" t="s">
        <v>110</v>
      </c>
      <c r="C46" s="116"/>
      <c r="D46" s="116"/>
      <c r="E46" s="117"/>
      <c r="F46" s="111">
        <v>137613.6</v>
      </c>
      <c r="G46" s="111">
        <v>33638.2</v>
      </c>
      <c r="H46" s="111">
        <v>137613.6</v>
      </c>
      <c r="I46" s="111">
        <v>43466.6</v>
      </c>
      <c r="J46" s="111">
        <v>79348.4</v>
      </c>
      <c r="K46" s="111">
        <v>32642.2</v>
      </c>
      <c r="L46" s="111">
        <v>80124.3</v>
      </c>
      <c r="M46" s="111">
        <v>36170.3</v>
      </c>
      <c r="N46" s="111">
        <v>87474.5</v>
      </c>
      <c r="O46" s="111">
        <v>29853</v>
      </c>
      <c r="P46" s="111">
        <v>90998.3</v>
      </c>
      <c r="Q46" s="111">
        <v>32328.8</v>
      </c>
      <c r="R46" s="111">
        <v>188209.1</v>
      </c>
      <c r="S46" s="111">
        <v>30663.4</v>
      </c>
      <c r="T46" s="111">
        <v>188209.1</v>
      </c>
      <c r="U46" s="111">
        <v>30663.4</v>
      </c>
      <c r="V46" s="111">
        <v>188209.1</v>
      </c>
      <c r="W46" s="111">
        <v>30663.4</v>
      </c>
    </row>
    <row r="47" spans="1:23" ht="37.5">
      <c r="A47" s="118" t="s">
        <v>52</v>
      </c>
      <c r="B47" s="119">
        <f>B48+B50+B51+B52+B53+B54+B55+B56</f>
        <v>729407.8</v>
      </c>
      <c r="C47" s="120"/>
      <c r="D47" s="119">
        <f>D48+D50+D51+D52+D53+D54+D55+D56</f>
        <v>760119</v>
      </c>
      <c r="E47" s="120"/>
      <c r="F47" s="119">
        <f>F49+F50+F51+F52+F53+F54+F55+F56</f>
        <v>508419.10000000003</v>
      </c>
      <c r="G47" s="120"/>
      <c r="H47" s="119">
        <f>H49+H50+H51+H52+H53+H54+H55+H56</f>
        <v>534551.8</v>
      </c>
      <c r="I47" s="120"/>
      <c r="J47" s="119">
        <f>J49+J50+J51+J52+J53+J54+J56</f>
        <v>450555.60699999996</v>
      </c>
      <c r="K47" s="120"/>
      <c r="L47" s="119">
        <f>L49+L50+L51+L52+L53+L54+L56</f>
        <v>452851.8</v>
      </c>
      <c r="M47" s="120"/>
      <c r="N47" s="119">
        <f>N49+N50+N51+N52+N53+N54+N56+N57</f>
        <v>479817.79999999993</v>
      </c>
      <c r="O47" s="120"/>
      <c r="P47" s="121">
        <f>P49+P50+P51+P52+P53+P54+P56+P57</f>
        <v>480530.99999999994</v>
      </c>
      <c r="Q47" s="120"/>
      <c r="R47" s="122">
        <f>R49+R50+R51+R52+R53+R54+R56+R57</f>
        <v>494649.69999999995</v>
      </c>
      <c r="S47" s="120"/>
      <c r="T47" s="119">
        <f>T49+T50+T51+T52+T53+T54</f>
        <v>828750.7</v>
      </c>
      <c r="U47" s="120"/>
      <c r="V47" s="119">
        <f>V49+V50+V51+V52+V53+V54+V57</f>
        <v>506724</v>
      </c>
      <c r="W47" s="120"/>
    </row>
    <row r="48" spans="1:23" ht="89.25" customHeight="1">
      <c r="A48" s="123" t="s">
        <v>51</v>
      </c>
      <c r="B48" s="124">
        <v>238460</v>
      </c>
      <c r="C48" s="124">
        <v>3538600</v>
      </c>
      <c r="D48" s="124">
        <v>247417.4</v>
      </c>
      <c r="E48" s="124">
        <v>3885500</v>
      </c>
      <c r="F48" s="125" t="s">
        <v>45</v>
      </c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7"/>
    </row>
    <row r="49" spans="1:23" ht="77.25" customHeight="1">
      <c r="A49" s="123" t="s">
        <v>114</v>
      </c>
      <c r="B49" s="128" t="s">
        <v>12</v>
      </c>
      <c r="C49" s="129"/>
      <c r="D49" s="129"/>
      <c r="E49" s="130"/>
      <c r="F49" s="124">
        <f>186293.7+3500</f>
        <v>189793.7</v>
      </c>
      <c r="G49" s="124">
        <v>3885500</v>
      </c>
      <c r="H49" s="124">
        <f>198546.9+3500</f>
        <v>202046.9</v>
      </c>
      <c r="I49" s="124">
        <v>3885500</v>
      </c>
      <c r="J49" s="124">
        <f>183207.207+16300+1570</f>
        <v>201077.207</v>
      </c>
      <c r="K49" s="131" t="s">
        <v>76</v>
      </c>
      <c r="L49" s="124">
        <f>183517.5+16300+1570</f>
        <v>201387.5</v>
      </c>
      <c r="M49" s="131" t="s">
        <v>77</v>
      </c>
      <c r="N49" s="131">
        <f>209751.5+18843.8</f>
        <v>228595.3</v>
      </c>
      <c r="O49" s="131" t="s">
        <v>115</v>
      </c>
      <c r="P49" s="131">
        <f>210230.2+18872.9</f>
        <v>229103.1</v>
      </c>
      <c r="Q49" s="131" t="s">
        <v>116</v>
      </c>
      <c r="R49" s="132">
        <f>225622.4+18873</f>
        <v>244495.4</v>
      </c>
      <c r="S49" s="131" t="s">
        <v>117</v>
      </c>
      <c r="T49" s="124">
        <f>552866.9+18873</f>
        <v>571739.9</v>
      </c>
      <c r="U49" s="131" t="s">
        <v>117</v>
      </c>
      <c r="V49" s="124">
        <f>218062.8+18873</f>
        <v>236935.8</v>
      </c>
      <c r="W49" s="131" t="s">
        <v>117</v>
      </c>
    </row>
    <row r="50" spans="1:23" ht="37.5">
      <c r="A50" s="123" t="s">
        <v>113</v>
      </c>
      <c r="B50" s="124"/>
      <c r="C50" s="124"/>
      <c r="D50" s="124"/>
      <c r="E50" s="124"/>
      <c r="F50" s="124">
        <v>3612.2</v>
      </c>
      <c r="G50" s="124">
        <v>152.5</v>
      </c>
      <c r="H50" s="124">
        <v>5116.6</v>
      </c>
      <c r="I50" s="124">
        <v>152.5</v>
      </c>
      <c r="J50" s="133">
        <v>5116.7</v>
      </c>
      <c r="K50" s="133">
        <v>152.5</v>
      </c>
      <c r="L50" s="133">
        <v>5116.7</v>
      </c>
      <c r="M50" s="133">
        <v>152.5</v>
      </c>
      <c r="N50" s="134">
        <v>5449.3</v>
      </c>
      <c r="O50" s="134">
        <v>152.5</v>
      </c>
      <c r="P50" s="134">
        <v>5449.3</v>
      </c>
      <c r="Q50" s="135">
        <v>152.5</v>
      </c>
      <c r="R50" s="136">
        <f>5449.3+3500</f>
        <v>8949.3</v>
      </c>
      <c r="S50" s="135" t="s">
        <v>118</v>
      </c>
      <c r="T50" s="137">
        <f>5749+3692.5</f>
        <v>9441.5</v>
      </c>
      <c r="U50" s="135" t="s">
        <v>118</v>
      </c>
      <c r="V50" s="137">
        <f>6036.5+3877.1</f>
        <v>9913.6</v>
      </c>
      <c r="W50" s="135" t="s">
        <v>118</v>
      </c>
    </row>
    <row r="51" spans="1:23" ht="37.5">
      <c r="A51" s="123" t="s">
        <v>47</v>
      </c>
      <c r="B51" s="124">
        <v>8465.9</v>
      </c>
      <c r="C51" s="124">
        <v>9739</v>
      </c>
      <c r="D51" s="124">
        <v>10428.8</v>
      </c>
      <c r="E51" s="124">
        <v>9738</v>
      </c>
      <c r="F51" s="124">
        <v>5424.3</v>
      </c>
      <c r="G51" s="124">
        <v>9738</v>
      </c>
      <c r="H51" s="124">
        <v>5424.3</v>
      </c>
      <c r="I51" s="124">
        <v>9738</v>
      </c>
      <c r="J51" s="138">
        <v>5623.8</v>
      </c>
      <c r="K51" s="139">
        <v>9738</v>
      </c>
      <c r="L51" s="138">
        <v>5624.1</v>
      </c>
      <c r="M51" s="139">
        <v>9738</v>
      </c>
      <c r="N51" s="139">
        <v>5773.6</v>
      </c>
      <c r="O51" s="139">
        <v>9738</v>
      </c>
      <c r="P51" s="139">
        <v>5776.9</v>
      </c>
      <c r="Q51" s="139">
        <v>9738</v>
      </c>
      <c r="R51" s="140">
        <v>5776.9</v>
      </c>
      <c r="S51" s="139">
        <v>9738</v>
      </c>
      <c r="T51" s="138">
        <v>6094.6</v>
      </c>
      <c r="U51" s="139">
        <v>9738</v>
      </c>
      <c r="V51" s="138">
        <v>6399.4</v>
      </c>
      <c r="W51" s="139">
        <v>9738</v>
      </c>
    </row>
    <row r="52" spans="1:23" ht="45" customHeight="1">
      <c r="A52" s="123" t="s">
        <v>48</v>
      </c>
      <c r="B52" s="124">
        <v>60113.1</v>
      </c>
      <c r="C52" s="124">
        <v>225.6</v>
      </c>
      <c r="D52" s="124">
        <v>60614.3</v>
      </c>
      <c r="E52" s="124">
        <v>225.6</v>
      </c>
      <c r="F52" s="124">
        <v>81271.6</v>
      </c>
      <c r="G52" s="124">
        <v>225.6</v>
      </c>
      <c r="H52" s="124">
        <v>82560.9</v>
      </c>
      <c r="I52" s="124">
        <v>225.6</v>
      </c>
      <c r="J52" s="124">
        <v>89792.8</v>
      </c>
      <c r="K52" s="141" t="s">
        <v>78</v>
      </c>
      <c r="L52" s="124">
        <v>89820.1</v>
      </c>
      <c r="M52" s="141" t="s">
        <v>78</v>
      </c>
      <c r="N52" s="142">
        <f>82076.2+482.5+223.8</f>
        <v>82782.5</v>
      </c>
      <c r="O52" s="141" t="s">
        <v>97</v>
      </c>
      <c r="P52" s="143">
        <f>82076.2+503.3+230.3</f>
        <v>82809.8</v>
      </c>
      <c r="Q52" s="141" t="s">
        <v>97</v>
      </c>
      <c r="R52" s="144">
        <f>56585+489.7+243.8</f>
        <v>57318.5</v>
      </c>
      <c r="S52" s="141" t="s">
        <v>97</v>
      </c>
      <c r="T52" s="144">
        <f>59697.2+516.6+257.2</f>
        <v>60470.99999999999</v>
      </c>
      <c r="U52" s="141" t="s">
        <v>97</v>
      </c>
      <c r="V52" s="144">
        <f>62682.1+542.4+270.1</f>
        <v>63494.6</v>
      </c>
      <c r="W52" s="141" t="s">
        <v>97</v>
      </c>
    </row>
    <row r="53" spans="1:23" ht="18.75">
      <c r="A53" s="123" t="s">
        <v>50</v>
      </c>
      <c r="B53" s="124">
        <v>105014.9</v>
      </c>
      <c r="C53" s="124">
        <v>24180</v>
      </c>
      <c r="D53" s="124">
        <v>105015.5</v>
      </c>
      <c r="E53" s="124">
        <v>24738</v>
      </c>
      <c r="F53" s="124">
        <v>86289.6</v>
      </c>
      <c r="G53" s="124">
        <v>24295</v>
      </c>
      <c r="H53" s="124">
        <v>96082.9</v>
      </c>
      <c r="I53" s="124">
        <v>24295</v>
      </c>
      <c r="J53" s="145">
        <v>133362.5</v>
      </c>
      <c r="K53" s="146">
        <v>24463</v>
      </c>
      <c r="L53" s="145">
        <v>135000</v>
      </c>
      <c r="M53" s="146">
        <v>24686</v>
      </c>
      <c r="N53" s="145">
        <v>147672.4</v>
      </c>
      <c r="O53" s="146">
        <v>24686</v>
      </c>
      <c r="P53" s="145">
        <v>147698.1</v>
      </c>
      <c r="Q53" s="146">
        <v>24686</v>
      </c>
      <c r="R53" s="145">
        <v>152141.8</v>
      </c>
      <c r="S53" s="146">
        <v>25222</v>
      </c>
      <c r="T53" s="145">
        <v>160948.2</v>
      </c>
      <c r="U53" s="146">
        <v>25222</v>
      </c>
      <c r="V53" s="145">
        <v>169925.1</v>
      </c>
      <c r="W53" s="147">
        <v>25222</v>
      </c>
    </row>
    <row r="54" spans="1:23" ht="56.25">
      <c r="A54" s="123" t="s">
        <v>49</v>
      </c>
      <c r="B54" s="124">
        <v>9018.7</v>
      </c>
      <c r="C54" s="124">
        <v>150600</v>
      </c>
      <c r="D54" s="124">
        <v>10442</v>
      </c>
      <c r="E54" s="124">
        <v>172700</v>
      </c>
      <c r="F54" s="124">
        <v>11994</v>
      </c>
      <c r="G54" s="111">
        <v>148721</v>
      </c>
      <c r="H54" s="111">
        <v>12071.9</v>
      </c>
      <c r="I54" s="111">
        <v>145100</v>
      </c>
      <c r="J54" s="148">
        <v>9376.6</v>
      </c>
      <c r="K54" s="149">
        <v>152763</v>
      </c>
      <c r="L54" s="148">
        <v>9714.8</v>
      </c>
      <c r="M54" s="149">
        <v>152763</v>
      </c>
      <c r="N54" s="150">
        <v>7381.1</v>
      </c>
      <c r="O54" s="150">
        <v>108844</v>
      </c>
      <c r="P54" s="150">
        <v>7381.1</v>
      </c>
      <c r="Q54" s="149">
        <v>108844</v>
      </c>
      <c r="R54" s="124">
        <v>20055.5</v>
      </c>
      <c r="S54" s="151">
        <v>116900</v>
      </c>
      <c r="T54" s="124">
        <v>20055.5</v>
      </c>
      <c r="U54" s="151">
        <v>116900</v>
      </c>
      <c r="V54" s="124">
        <v>20055.5</v>
      </c>
      <c r="W54" s="55">
        <v>116900</v>
      </c>
    </row>
    <row r="55" spans="1:23" ht="75">
      <c r="A55" s="123" t="s">
        <v>53</v>
      </c>
      <c r="B55" s="124">
        <v>175281.9</v>
      </c>
      <c r="C55" s="124">
        <v>200070</v>
      </c>
      <c r="D55" s="124">
        <v>176269.9</v>
      </c>
      <c r="E55" s="124">
        <v>200070</v>
      </c>
      <c r="F55" s="124">
        <v>90156.8</v>
      </c>
      <c r="G55" s="124">
        <v>200077</v>
      </c>
      <c r="H55" s="124">
        <v>90156.8</v>
      </c>
      <c r="I55" s="124">
        <v>200077</v>
      </c>
      <c r="J55" s="125" t="s">
        <v>75</v>
      </c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</row>
    <row r="56" spans="1:23" ht="37.5">
      <c r="A56" s="152" t="s">
        <v>54</v>
      </c>
      <c r="B56" s="153">
        <f>33602.6+46734.5+52716.2</f>
        <v>133053.3</v>
      </c>
      <c r="C56" s="153">
        <v>1397400</v>
      </c>
      <c r="D56" s="153">
        <f>49934.9+47280+52716.2</f>
        <v>149931.09999999998</v>
      </c>
      <c r="E56" s="153">
        <v>1397400</v>
      </c>
      <c r="F56" s="153">
        <f>8175+17354.9+14347</f>
        <v>39876.9</v>
      </c>
      <c r="G56" s="153">
        <f>1269200+12445.5</f>
        <v>1281645.5</v>
      </c>
      <c r="H56" s="153">
        <f>9389.6+17354.9+14347</f>
        <v>41091.5</v>
      </c>
      <c r="I56" s="153">
        <f>1269200+11161.1</f>
        <v>1280361.1</v>
      </c>
      <c r="J56" s="154">
        <v>6206</v>
      </c>
      <c r="K56" s="154">
        <v>4724.12</v>
      </c>
      <c r="L56" s="154">
        <v>6188.6</v>
      </c>
      <c r="M56" s="154">
        <v>4724.12</v>
      </c>
      <c r="N56" s="148">
        <v>110.8</v>
      </c>
      <c r="O56" s="55">
        <v>135.9</v>
      </c>
      <c r="P56" s="148">
        <v>110.8</v>
      </c>
      <c r="Q56" s="55">
        <v>135.9</v>
      </c>
      <c r="R56" s="155">
        <v>3524.3</v>
      </c>
      <c r="S56" s="156">
        <v>22909.9</v>
      </c>
      <c r="T56" s="157" t="s">
        <v>75</v>
      </c>
      <c r="U56" s="157"/>
      <c r="V56" s="157"/>
      <c r="W56" s="158"/>
    </row>
    <row r="57" spans="1:23" ht="37.5">
      <c r="A57" s="123" t="s">
        <v>119</v>
      </c>
      <c r="B57" s="97" t="s">
        <v>109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9"/>
      <c r="N57" s="148">
        <v>2052.8</v>
      </c>
      <c r="O57" s="159">
        <v>1604</v>
      </c>
      <c r="P57" s="148">
        <v>2201.9</v>
      </c>
      <c r="Q57" s="55">
        <v>1659</v>
      </c>
      <c r="R57" s="155">
        <v>2388</v>
      </c>
      <c r="S57" s="156">
        <v>1448</v>
      </c>
      <c r="T57" s="160" t="s">
        <v>120</v>
      </c>
      <c r="U57" s="160"/>
      <c r="V57" s="160"/>
      <c r="W57" s="161"/>
    </row>
    <row r="58" spans="1:23" ht="56.25">
      <c r="A58" s="70" t="s">
        <v>55</v>
      </c>
      <c r="B58" s="162">
        <f>B59</f>
        <v>23900</v>
      </c>
      <c r="C58" s="162"/>
      <c r="D58" s="162">
        <f>D59</f>
        <v>27717.6</v>
      </c>
      <c r="E58" s="162"/>
      <c r="F58" s="162">
        <f>F59</f>
        <v>270506.25</v>
      </c>
      <c r="G58" s="162"/>
      <c r="H58" s="162">
        <f>H59</f>
        <v>7790343.7</v>
      </c>
      <c r="I58" s="162"/>
      <c r="J58" s="162">
        <f>J59</f>
        <v>69221.36</v>
      </c>
      <c r="K58" s="162"/>
      <c r="L58" s="162">
        <f>L59</f>
        <v>7394625</v>
      </c>
      <c r="M58" s="162"/>
      <c r="N58" s="162">
        <f>N59</f>
        <v>29137.5</v>
      </c>
      <c r="O58" s="162"/>
      <c r="P58" s="162">
        <f>P59</f>
        <v>7040250</v>
      </c>
      <c r="Q58" s="162"/>
      <c r="R58" s="162">
        <f>R59</f>
        <v>7410618</v>
      </c>
      <c r="S58" s="162"/>
      <c r="T58" s="162">
        <f>T59</f>
        <v>7288893</v>
      </c>
      <c r="U58" s="162"/>
      <c r="V58" s="162">
        <f>V59</f>
        <v>7167168</v>
      </c>
      <c r="W58" s="162"/>
    </row>
    <row r="59" spans="1:23" s="6" customFormat="1" ht="112.5">
      <c r="A59" s="163" t="s">
        <v>56</v>
      </c>
      <c r="B59" s="164">
        <v>23900</v>
      </c>
      <c r="C59" s="164">
        <v>3286</v>
      </c>
      <c r="D59" s="164">
        <v>27717.6</v>
      </c>
      <c r="E59" s="165">
        <v>3792</v>
      </c>
      <c r="F59" s="165">
        <v>270506.25</v>
      </c>
      <c r="G59" s="165">
        <v>10.305</v>
      </c>
      <c r="H59" s="165">
        <v>7790343.7</v>
      </c>
      <c r="I59" s="165">
        <v>296.8</v>
      </c>
      <c r="J59" s="165">
        <v>69221.36</v>
      </c>
      <c r="K59" s="165">
        <v>3.34</v>
      </c>
      <c r="L59" s="165">
        <v>7394625</v>
      </c>
      <c r="M59" s="165">
        <v>281.7</v>
      </c>
      <c r="N59" s="165">
        <v>29137.5</v>
      </c>
      <c r="O59" s="165">
        <v>1.11</v>
      </c>
      <c r="P59" s="165">
        <v>7040250</v>
      </c>
      <c r="Q59" s="165">
        <v>268.2</v>
      </c>
      <c r="R59" s="166">
        <v>7410618</v>
      </c>
      <c r="S59" s="166">
        <v>273.96</v>
      </c>
      <c r="T59" s="166">
        <v>7288893</v>
      </c>
      <c r="U59" s="166">
        <v>269.46</v>
      </c>
      <c r="V59" s="166">
        <v>7167168</v>
      </c>
      <c r="W59" s="166">
        <v>264.96</v>
      </c>
    </row>
    <row r="60" spans="1:23" ht="18.75">
      <c r="A60" s="167" t="s">
        <v>85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9">
        <f>R61+R62+R63+R64+R65+R66+R67+R68</f>
        <v>137711.2</v>
      </c>
      <c r="S60" s="170"/>
      <c r="T60" s="169">
        <f>T61+T62+T63+T64+T65+T66+T67+T68</f>
        <v>144108.4</v>
      </c>
      <c r="U60" s="170"/>
      <c r="V60" s="169">
        <f>V61+V62+V63+V64+V65+V66+V67+V68</f>
        <v>153214.1</v>
      </c>
      <c r="W60" s="170"/>
    </row>
    <row r="61" spans="1:23" ht="56.25">
      <c r="A61" s="171" t="s">
        <v>86</v>
      </c>
      <c r="B61" s="115" t="s">
        <v>111</v>
      </c>
      <c r="C61" s="172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4"/>
      <c r="R61" s="175">
        <f>2917</f>
        <v>2917</v>
      </c>
      <c r="S61" s="176">
        <v>400</v>
      </c>
      <c r="T61" s="177">
        <v>3079.3</v>
      </c>
      <c r="U61" s="176">
        <v>400</v>
      </c>
      <c r="V61" s="177">
        <v>3216.6</v>
      </c>
      <c r="W61" s="176">
        <v>400</v>
      </c>
    </row>
    <row r="62" spans="1:23" ht="168.75">
      <c r="A62" s="171" t="s">
        <v>87</v>
      </c>
      <c r="B62" s="115" t="s">
        <v>111</v>
      </c>
      <c r="C62" s="172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4"/>
      <c r="R62" s="178">
        <f>1261.1+4240</f>
        <v>5501.1</v>
      </c>
      <c r="S62" s="179">
        <v>12</v>
      </c>
      <c r="T62" s="180">
        <f>1330.1+4240</f>
        <v>5570.1</v>
      </c>
      <c r="U62" s="179">
        <v>12</v>
      </c>
      <c r="V62" s="180">
        <f>1585+5240</f>
        <v>6825</v>
      </c>
      <c r="W62" s="179">
        <v>12</v>
      </c>
    </row>
    <row r="63" spans="1:23" ht="93.75">
      <c r="A63" s="171" t="s">
        <v>88</v>
      </c>
      <c r="B63" s="115" t="s">
        <v>111</v>
      </c>
      <c r="C63" s="172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4"/>
      <c r="R63" s="175">
        <v>15727.2</v>
      </c>
      <c r="S63" s="179">
        <v>25462</v>
      </c>
      <c r="T63" s="177">
        <v>16566.8</v>
      </c>
      <c r="U63" s="179">
        <v>25462</v>
      </c>
      <c r="V63" s="177">
        <v>18289.1</v>
      </c>
      <c r="W63" s="179">
        <v>25462</v>
      </c>
    </row>
    <row r="64" spans="1:23" ht="93.75">
      <c r="A64" s="171" t="s">
        <v>89</v>
      </c>
      <c r="B64" s="115" t="s">
        <v>111</v>
      </c>
      <c r="C64" s="172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4"/>
      <c r="R64" s="175">
        <v>6848.1</v>
      </c>
      <c r="S64" s="179" t="s">
        <v>94</v>
      </c>
      <c r="T64" s="177">
        <v>7176.5</v>
      </c>
      <c r="U64" s="179" t="s">
        <v>94</v>
      </c>
      <c r="V64" s="177">
        <v>7595.9</v>
      </c>
      <c r="W64" s="179" t="s">
        <v>94</v>
      </c>
    </row>
    <row r="65" spans="1:23" ht="93.75">
      <c r="A65" s="171" t="s">
        <v>90</v>
      </c>
      <c r="B65" s="115" t="s">
        <v>111</v>
      </c>
      <c r="C65" s="172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4"/>
      <c r="R65" s="175">
        <v>14762.5</v>
      </c>
      <c r="S65" s="179">
        <v>98978</v>
      </c>
      <c r="T65" s="177">
        <v>15438.2</v>
      </c>
      <c r="U65" s="179">
        <v>98978</v>
      </c>
      <c r="V65" s="177">
        <v>16073.6</v>
      </c>
      <c r="W65" s="179">
        <v>98978</v>
      </c>
    </row>
    <row r="66" spans="1:23" ht="93.75">
      <c r="A66" s="171" t="s">
        <v>91</v>
      </c>
      <c r="B66" s="115" t="s">
        <v>111</v>
      </c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4"/>
      <c r="R66" s="175">
        <v>77044.2</v>
      </c>
      <c r="S66" s="179">
        <v>777675</v>
      </c>
      <c r="T66" s="177">
        <v>80663.1</v>
      </c>
      <c r="U66" s="179">
        <v>777675</v>
      </c>
      <c r="V66" s="177">
        <v>84776.2</v>
      </c>
      <c r="W66" s="179">
        <v>777675</v>
      </c>
    </row>
    <row r="67" spans="1:23" ht="18.75">
      <c r="A67" s="171" t="s">
        <v>92</v>
      </c>
      <c r="B67" s="115" t="s">
        <v>111</v>
      </c>
      <c r="C67" s="181"/>
      <c r="D67" s="172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4"/>
      <c r="R67" s="175">
        <v>6829.1</v>
      </c>
      <c r="S67" s="179">
        <v>45879</v>
      </c>
      <c r="T67" s="177">
        <v>7147.8</v>
      </c>
      <c r="U67" s="179">
        <v>45879</v>
      </c>
      <c r="V67" s="177">
        <v>7495.1</v>
      </c>
      <c r="W67" s="179">
        <v>45879</v>
      </c>
    </row>
    <row r="68" spans="1:23" ht="18.75">
      <c r="A68" s="171" t="s">
        <v>93</v>
      </c>
      <c r="B68" s="115" t="s">
        <v>111</v>
      </c>
      <c r="C68" s="172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4"/>
      <c r="R68" s="175">
        <v>8082</v>
      </c>
      <c r="S68" s="179">
        <v>108649</v>
      </c>
      <c r="T68" s="177">
        <v>8466.6</v>
      </c>
      <c r="U68" s="179">
        <v>108649</v>
      </c>
      <c r="V68" s="177">
        <v>8942.6</v>
      </c>
      <c r="W68" s="179">
        <v>108649</v>
      </c>
    </row>
    <row r="69" spans="1:23" ht="56.25">
      <c r="A69" s="60" t="s">
        <v>102</v>
      </c>
      <c r="B69" s="182"/>
      <c r="C69" s="182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4">
        <f>N70</f>
        <v>6576.6</v>
      </c>
      <c r="O69" s="182"/>
      <c r="P69" s="184">
        <f>P70</f>
        <v>6720.06292</v>
      </c>
      <c r="Q69" s="182"/>
      <c r="R69" s="169">
        <f>R70</f>
        <v>108319.4</v>
      </c>
      <c r="S69" s="185"/>
      <c r="T69" s="169">
        <f>T70</f>
        <v>113428</v>
      </c>
      <c r="U69" s="185"/>
      <c r="V69" s="169">
        <f>V70</f>
        <v>117497.1</v>
      </c>
      <c r="W69" s="185"/>
    </row>
    <row r="70" spans="1:23" ht="75">
      <c r="A70" s="171" t="s">
        <v>103</v>
      </c>
      <c r="B70" s="115" t="s">
        <v>112</v>
      </c>
      <c r="C70" s="172"/>
      <c r="D70" s="172"/>
      <c r="E70" s="173"/>
      <c r="F70" s="173"/>
      <c r="G70" s="173"/>
      <c r="H70" s="173"/>
      <c r="I70" s="173"/>
      <c r="J70" s="173"/>
      <c r="K70" s="173"/>
      <c r="L70" s="173"/>
      <c r="M70" s="174"/>
      <c r="N70" s="174">
        <v>6576.6</v>
      </c>
      <c r="O70" s="124">
        <v>3071</v>
      </c>
      <c r="P70" s="124">
        <v>6720.06292</v>
      </c>
      <c r="Q70" s="124">
        <v>23963</v>
      </c>
      <c r="R70" s="186">
        <v>108319.4</v>
      </c>
      <c r="S70" s="179">
        <v>504916</v>
      </c>
      <c r="T70" s="180">
        <v>113428</v>
      </c>
      <c r="U70" s="179">
        <v>504916</v>
      </c>
      <c r="V70" s="180">
        <v>117497.1</v>
      </c>
      <c r="W70" s="179">
        <v>504916</v>
      </c>
    </row>
    <row r="71" spans="1:23" ht="18.75">
      <c r="A71" s="33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</row>
    <row r="72" spans="1:23" ht="18.75">
      <c r="A72" s="33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</row>
    <row r="73" spans="1:23" s="10" customFormat="1" ht="20.25">
      <c r="A73" s="188" t="s">
        <v>121</v>
      </c>
      <c r="B73" s="189"/>
      <c r="C73" s="189"/>
      <c r="D73" s="189"/>
      <c r="E73" s="190"/>
      <c r="F73" s="187"/>
      <c r="G73" s="187"/>
      <c r="H73" s="187"/>
      <c r="I73" s="187"/>
      <c r="J73" s="187"/>
      <c r="K73" s="187"/>
      <c r="L73" s="187"/>
      <c r="M73" s="191" t="s">
        <v>122</v>
      </c>
      <c r="N73" s="187"/>
      <c r="O73" s="187"/>
      <c r="P73" s="187"/>
      <c r="Q73" s="187"/>
      <c r="R73" s="187"/>
      <c r="S73" s="187"/>
      <c r="T73" s="187"/>
      <c r="U73" s="187"/>
      <c r="V73" s="187"/>
      <c r="W73" s="187"/>
    </row>
    <row r="74" spans="1:23" s="10" customFormat="1" ht="20.25">
      <c r="A74" s="192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</row>
    <row r="75" spans="1:23" s="10" customFormat="1" ht="20.25">
      <c r="A75" s="188" t="s">
        <v>57</v>
      </c>
      <c r="B75" s="189"/>
      <c r="C75" s="189"/>
      <c r="D75" s="189"/>
      <c r="E75" s="187"/>
      <c r="F75" s="187"/>
      <c r="G75" s="187"/>
      <c r="H75" s="187"/>
      <c r="I75" s="187"/>
      <c r="J75" s="187"/>
      <c r="K75" s="187"/>
      <c r="L75" s="187"/>
      <c r="M75" s="187" t="s">
        <v>58</v>
      </c>
      <c r="N75" s="187"/>
      <c r="O75" s="187"/>
      <c r="P75" s="187"/>
      <c r="Q75" s="187"/>
      <c r="R75" s="187"/>
      <c r="S75" s="187"/>
      <c r="T75" s="187"/>
      <c r="U75" s="187"/>
      <c r="V75" s="187"/>
      <c r="W75" s="187"/>
    </row>
    <row r="76" spans="1:23" s="10" customFormat="1" ht="20.25">
      <c r="A76" s="192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</row>
    <row r="77" spans="1:23" s="10" customFormat="1" ht="20.25">
      <c r="A77" s="188" t="s">
        <v>59</v>
      </c>
      <c r="B77" s="189"/>
      <c r="C77" s="189"/>
      <c r="D77" s="189"/>
      <c r="E77" s="187"/>
      <c r="F77" s="187"/>
      <c r="G77" s="187"/>
      <c r="H77" s="187"/>
      <c r="I77" s="187"/>
      <c r="J77" s="187"/>
      <c r="K77" s="187"/>
      <c r="L77" s="187"/>
      <c r="M77" s="187" t="s">
        <v>60</v>
      </c>
      <c r="N77" s="187"/>
      <c r="O77" s="187"/>
      <c r="P77" s="187"/>
      <c r="Q77" s="187"/>
      <c r="R77" s="187"/>
      <c r="S77" s="187"/>
      <c r="T77" s="187"/>
      <c r="U77" s="187"/>
      <c r="V77" s="187"/>
      <c r="W77" s="187"/>
    </row>
    <row r="78" spans="1:23" s="10" customFormat="1" ht="20.25">
      <c r="A78" s="192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</row>
    <row r="79" spans="1:23" s="10" customFormat="1" ht="20.25">
      <c r="A79" s="188" t="s">
        <v>72</v>
      </c>
      <c r="B79" s="189"/>
      <c r="C79" s="189"/>
      <c r="D79" s="189"/>
      <c r="E79" s="187"/>
      <c r="F79" s="187"/>
      <c r="G79" s="187"/>
      <c r="H79" s="187"/>
      <c r="I79" s="187"/>
      <c r="J79" s="187"/>
      <c r="K79" s="187"/>
      <c r="L79" s="187"/>
      <c r="M79" s="187" t="s">
        <v>61</v>
      </c>
      <c r="N79" s="187"/>
      <c r="O79" s="187"/>
      <c r="P79" s="187"/>
      <c r="Q79" s="187"/>
      <c r="R79" s="187"/>
      <c r="S79" s="187"/>
      <c r="T79" s="187"/>
      <c r="U79" s="187"/>
      <c r="V79" s="187"/>
      <c r="W79" s="187"/>
    </row>
    <row r="80" spans="1:23" s="10" customFormat="1" ht="20.25">
      <c r="A80" s="192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</row>
    <row r="81" spans="1:23" s="10" customFormat="1" ht="20.25">
      <c r="A81" s="188" t="s">
        <v>81</v>
      </c>
      <c r="B81" s="189"/>
      <c r="C81" s="189"/>
      <c r="D81" s="189"/>
      <c r="E81" s="187"/>
      <c r="F81" s="187"/>
      <c r="G81" s="187"/>
      <c r="H81" s="187"/>
      <c r="I81" s="187"/>
      <c r="J81" s="187"/>
      <c r="K81" s="187"/>
      <c r="L81" s="187"/>
      <c r="M81" s="187" t="s">
        <v>62</v>
      </c>
      <c r="N81" s="187"/>
      <c r="O81" s="187"/>
      <c r="P81" s="187"/>
      <c r="Q81" s="187"/>
      <c r="R81" s="187"/>
      <c r="S81" s="187"/>
      <c r="T81" s="187"/>
      <c r="U81" s="187"/>
      <c r="V81" s="187"/>
      <c r="W81" s="187"/>
    </row>
    <row r="82" spans="1:23" s="10" customFormat="1" ht="20.25">
      <c r="A82" s="192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</row>
    <row r="83" spans="1:23" s="10" customFormat="1" ht="20.25">
      <c r="A83" s="193" t="s">
        <v>67</v>
      </c>
      <c r="B83" s="189"/>
      <c r="C83" s="189"/>
      <c r="D83" s="189"/>
      <c r="E83" s="189"/>
      <c r="F83" s="189"/>
      <c r="G83" s="189"/>
      <c r="H83" s="187"/>
      <c r="I83" s="187"/>
      <c r="J83" s="187"/>
      <c r="K83" s="187"/>
      <c r="L83" s="187"/>
      <c r="M83" s="187" t="s">
        <v>63</v>
      </c>
      <c r="N83" s="187"/>
      <c r="O83" s="187"/>
      <c r="P83" s="187"/>
      <c r="Q83" s="187"/>
      <c r="R83" s="187"/>
      <c r="S83" s="187"/>
      <c r="T83" s="187"/>
      <c r="U83" s="187"/>
      <c r="V83" s="187"/>
      <c r="W83" s="187"/>
    </row>
    <row r="84" spans="1:23" s="10" customFormat="1" ht="20.25">
      <c r="A84" s="192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</row>
    <row r="85" spans="1:23" s="10" customFormat="1" ht="20.25">
      <c r="A85" s="188" t="s">
        <v>64</v>
      </c>
      <c r="B85" s="189"/>
      <c r="C85" s="189"/>
      <c r="D85" s="189"/>
      <c r="E85" s="189"/>
      <c r="F85" s="189"/>
      <c r="G85" s="187"/>
      <c r="H85" s="187"/>
      <c r="I85" s="187"/>
      <c r="J85" s="187"/>
      <c r="K85" s="187"/>
      <c r="L85" s="187"/>
      <c r="M85" s="187" t="s">
        <v>104</v>
      </c>
      <c r="N85" s="187"/>
      <c r="O85" s="187"/>
      <c r="P85" s="187"/>
      <c r="Q85" s="187"/>
      <c r="R85" s="187"/>
      <c r="S85" s="187"/>
      <c r="T85" s="187"/>
      <c r="U85" s="187"/>
      <c r="V85" s="187"/>
      <c r="W85" s="187"/>
    </row>
    <row r="86" spans="1:23" s="10" customFormat="1" ht="20.25">
      <c r="A86" s="33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</row>
    <row r="87" spans="1:23" s="10" customFormat="1" ht="39.75" customHeight="1">
      <c r="A87" s="193" t="s">
        <v>65</v>
      </c>
      <c r="B87" s="189"/>
      <c r="C87" s="189"/>
      <c r="D87" s="189"/>
      <c r="E87" s="189"/>
      <c r="F87" s="189"/>
      <c r="G87" s="187"/>
      <c r="H87" s="187"/>
      <c r="I87" s="187"/>
      <c r="J87" s="187"/>
      <c r="K87" s="187"/>
      <c r="L87" s="187"/>
      <c r="M87" s="187" t="s">
        <v>66</v>
      </c>
      <c r="N87" s="187"/>
      <c r="O87" s="187"/>
      <c r="P87" s="187"/>
      <c r="Q87" s="187"/>
      <c r="R87" s="187"/>
      <c r="S87" s="187"/>
      <c r="T87" s="187"/>
      <c r="U87" s="187"/>
      <c r="V87" s="187"/>
      <c r="W87" s="187"/>
    </row>
    <row r="88" spans="1:23" s="10" customFormat="1" ht="20.25">
      <c r="A88" s="33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</row>
    <row r="89" spans="1:23" s="10" customFormat="1" ht="20.25">
      <c r="A89" s="194" t="s">
        <v>79</v>
      </c>
      <c r="B89" s="189"/>
      <c r="C89" s="189"/>
      <c r="D89" s="189"/>
      <c r="E89" s="189"/>
      <c r="F89" s="189"/>
      <c r="G89" s="189"/>
      <c r="H89" s="189"/>
      <c r="I89" s="187"/>
      <c r="J89" s="187"/>
      <c r="K89" s="187"/>
      <c r="L89" s="187"/>
      <c r="M89" s="187" t="s">
        <v>80</v>
      </c>
      <c r="N89" s="187"/>
      <c r="O89" s="187"/>
      <c r="P89" s="187"/>
      <c r="Q89" s="187"/>
      <c r="R89" s="187"/>
      <c r="S89" s="187"/>
      <c r="T89" s="187"/>
      <c r="U89" s="187"/>
      <c r="V89" s="187"/>
      <c r="W89" s="187"/>
    </row>
    <row r="90" spans="1:23" ht="21" customHeight="1">
      <c r="A90" s="192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</row>
    <row r="91" spans="1:35" s="9" customFormat="1" ht="18.75">
      <c r="A91" s="195" t="s">
        <v>95</v>
      </c>
      <c r="B91" s="196"/>
      <c r="C91" s="196"/>
      <c r="D91" s="196"/>
      <c r="E91" s="196"/>
      <c r="F91" s="196"/>
      <c r="G91" s="197"/>
      <c r="H91" s="197"/>
      <c r="I91" s="197"/>
      <c r="J91" s="197"/>
      <c r="K91" s="197"/>
      <c r="L91" s="197"/>
      <c r="M91" s="197" t="s">
        <v>96</v>
      </c>
      <c r="N91" s="197"/>
      <c r="O91" s="197"/>
      <c r="P91" s="197"/>
      <c r="Q91" s="197"/>
      <c r="R91" s="197"/>
      <c r="S91" s="197"/>
      <c r="T91" s="197"/>
      <c r="U91" s="198"/>
      <c r="V91" s="197"/>
      <c r="W91" s="199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8"/>
      <c r="AI91" s="8"/>
    </row>
    <row r="92" spans="1:35" s="9" customFormat="1" ht="18.75">
      <c r="A92" s="200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8"/>
      <c r="V92" s="197"/>
      <c r="W92" s="199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8"/>
      <c r="AI92" s="8"/>
    </row>
    <row r="93" spans="1:23" s="10" customFormat="1" ht="20.25">
      <c r="A93" s="188" t="s">
        <v>106</v>
      </c>
      <c r="B93" s="189"/>
      <c r="C93" s="189"/>
      <c r="D93" s="189"/>
      <c r="E93" s="189"/>
      <c r="F93" s="189"/>
      <c r="G93" s="189"/>
      <c r="H93" s="189"/>
      <c r="I93" s="189"/>
      <c r="J93" s="187"/>
      <c r="K93" s="187"/>
      <c r="L93" s="187"/>
      <c r="M93" s="187" t="s">
        <v>107</v>
      </c>
      <c r="N93" s="187"/>
      <c r="O93" s="187"/>
      <c r="P93" s="187"/>
      <c r="Q93" s="187"/>
      <c r="R93" s="187"/>
      <c r="S93" s="187"/>
      <c r="T93" s="187"/>
      <c r="U93" s="187"/>
      <c r="V93" s="187"/>
      <c r="W93" s="187"/>
    </row>
    <row r="94" spans="2:2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2:2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2:2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2:2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2:2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2:2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2:2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2:2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2:2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</sheetData>
  <sheetProtection/>
  <mergeCells count="21">
    <mergeCell ref="H7:I7"/>
    <mergeCell ref="J55:W55"/>
    <mergeCell ref="T5:U7"/>
    <mergeCell ref="F45:W45"/>
    <mergeCell ref="F5:I6"/>
    <mergeCell ref="J5:M6"/>
    <mergeCell ref="F48:W48"/>
    <mergeCell ref="J7:K7"/>
    <mergeCell ref="L7:M7"/>
    <mergeCell ref="N5:Q6"/>
    <mergeCell ref="R5:S7"/>
    <mergeCell ref="P7:Q7"/>
    <mergeCell ref="T56:W56"/>
    <mergeCell ref="V5:W7"/>
    <mergeCell ref="N7:O7"/>
    <mergeCell ref="F7:G7"/>
    <mergeCell ref="A5:A8"/>
    <mergeCell ref="B6:E6"/>
    <mergeCell ref="B7:C7"/>
    <mergeCell ref="D7:E7"/>
    <mergeCell ref="B5:E5"/>
  </mergeCells>
  <printOptions/>
  <pageMargins left="0" right="0" top="0" bottom="0" header="0" footer="0"/>
  <pageSetup fitToHeight="3" horizontalDpi="600" verticalDpi="600" orientation="landscape" paperSize="9" scale="33" r:id="rId1"/>
  <rowBreaks count="2" manualBreakCount="2">
    <brk id="34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Fin534_4</cp:lastModifiedBy>
  <cp:lastPrinted>2012-02-15T13:08:46Z</cp:lastPrinted>
  <dcterms:created xsi:type="dcterms:W3CDTF">2009-09-23T10:32:11Z</dcterms:created>
  <dcterms:modified xsi:type="dcterms:W3CDTF">2012-02-15T13:08:57Z</dcterms:modified>
  <cp:category/>
  <cp:version/>
  <cp:contentType/>
  <cp:contentStatus/>
</cp:coreProperties>
</file>