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5 ОТДЕЛ ПО ПРОГРАММАМ\Программы\МУНИЦИПАЛЬНАЯ ПРОГРАММА УЖКХ\2017\Февраль\"/>
    </mc:Choice>
  </mc:AlternateContent>
  <bookViews>
    <workbookView xWindow="0" yWindow="0" windowWidth="23250" windowHeight="12045"/>
  </bookViews>
  <sheets>
    <sheet name="1" sheetId="7" r:id="rId1"/>
  </sheets>
  <definedNames>
    <definedName name="_xlnm.Print_Titles" localSheetId="0">'1'!$13:$14</definedName>
    <definedName name="_xlnm.Print_Area" localSheetId="0">'1'!$A$1:$M$180</definedName>
  </definedNames>
  <calcPr calcId="152511"/>
</workbook>
</file>

<file path=xl/calcChain.xml><?xml version="1.0" encoding="utf-8"?>
<calcChain xmlns="http://schemas.openxmlformats.org/spreadsheetml/2006/main">
  <c r="R132" i="7" l="1"/>
  <c r="N57" i="7" l="1"/>
  <c r="O57" i="7"/>
  <c r="M168" i="7" l="1"/>
  <c r="M160" i="7"/>
  <c r="M127" i="7"/>
  <c r="M57" i="7"/>
  <c r="M93" i="7"/>
  <c r="M92" i="7"/>
  <c r="M67" i="7"/>
  <c r="M18" i="7"/>
  <c r="M17" i="7"/>
  <c r="M16" i="7"/>
  <c r="M19" i="7"/>
  <c r="M15" i="7" s="1"/>
  <c r="N42" i="7" l="1"/>
  <c r="N15" i="7"/>
  <c r="O15" i="7"/>
  <c r="N148" i="7" l="1"/>
  <c r="O148" i="7"/>
  <c r="Q148" i="7"/>
  <c r="M148" i="7"/>
  <c r="M132" i="7"/>
  <c r="O142" i="7" l="1"/>
  <c r="N142" i="7"/>
  <c r="M107" i="7" l="1"/>
  <c r="M91" i="7"/>
  <c r="M149" i="7"/>
  <c r="M151" i="7"/>
  <c r="Q91" i="7" l="1"/>
  <c r="O91" i="7"/>
  <c r="N91" i="7"/>
  <c r="Q139" i="7" l="1"/>
  <c r="Q131" i="7" s="1"/>
  <c r="R17" i="7"/>
  <c r="Q17" i="7"/>
  <c r="P17" i="7"/>
  <c r="O17" i="7"/>
  <c r="N17" i="7"/>
  <c r="Q18" i="7" l="1"/>
  <c r="Q42" i="7"/>
  <c r="Q43" i="7"/>
  <c r="Q44" i="7"/>
  <c r="Q109" i="7"/>
  <c r="Q110" i="7"/>
  <c r="Q133" i="7"/>
  <c r="Q134" i="7"/>
  <c r="Q150" i="7"/>
  <c r="Q151" i="7"/>
  <c r="Q185" i="7" l="1"/>
  <c r="Q186" i="7"/>
  <c r="Q165" i="7"/>
  <c r="Q149" i="7" s="1"/>
  <c r="Q83" i="7"/>
  <c r="Q79" i="7"/>
  <c r="Q123" i="7"/>
  <c r="Q120" i="7"/>
  <c r="Q108" i="7" s="1"/>
  <c r="Q115" i="7"/>
  <c r="Q19" i="7"/>
  <c r="Q15" i="7" s="1"/>
  <c r="Q22" i="7"/>
  <c r="Q23" i="7"/>
  <c r="Q58" i="7"/>
  <c r="P152" i="7"/>
  <c r="Q136" i="7"/>
  <c r="Q132" i="7" s="1"/>
  <c r="R108" i="7"/>
  <c r="R109" i="7"/>
  <c r="R110" i="7"/>
  <c r="O110" i="7"/>
  <c r="N110" i="7"/>
  <c r="O109" i="7"/>
  <c r="N109" i="7"/>
  <c r="O108" i="7"/>
  <c r="N108" i="7"/>
  <c r="O107" i="7"/>
  <c r="N107" i="7"/>
  <c r="M108" i="7"/>
  <c r="M109" i="7"/>
  <c r="M110" i="7"/>
  <c r="P127" i="7"/>
  <c r="P94" i="7"/>
  <c r="P57" i="7"/>
  <c r="P168" i="7"/>
  <c r="P165" i="7"/>
  <c r="P160" i="7"/>
  <c r="P156" i="7"/>
  <c r="P144" i="7"/>
  <c r="P143" i="7"/>
  <c r="P142" i="7"/>
  <c r="P141" i="7"/>
  <c r="P140" i="7"/>
  <c r="P136" i="7"/>
  <c r="P123" i="7"/>
  <c r="P120" i="7"/>
  <c r="P119" i="7"/>
  <c r="P115" i="7"/>
  <c r="P111" i="7"/>
  <c r="P103" i="7"/>
  <c r="P100" i="7"/>
  <c r="P95" i="7"/>
  <c r="P93" i="7"/>
  <c r="P92" i="7"/>
  <c r="P87" i="7"/>
  <c r="P86" i="7"/>
  <c r="P85" i="7"/>
  <c r="P84" i="7"/>
  <c r="P79" i="7"/>
  <c r="P75" i="7"/>
  <c r="P71" i="7"/>
  <c r="P67" i="7"/>
  <c r="P63" i="7"/>
  <c r="P62" i="7"/>
  <c r="P61" i="7"/>
  <c r="P60" i="7"/>
  <c r="P59" i="7"/>
  <c r="P53" i="7"/>
  <c r="P46" i="7"/>
  <c r="P49" i="7"/>
  <c r="P20" i="7"/>
  <c r="P30" i="7"/>
  <c r="P26" i="7"/>
  <c r="P19" i="7"/>
  <c r="P15" i="7" l="1"/>
  <c r="P148" i="7"/>
  <c r="S148" i="7" s="1"/>
  <c r="Q16" i="7"/>
  <c r="Q184" i="7" s="1"/>
  <c r="P91" i="7"/>
  <c r="Q107" i="7"/>
  <c r="Q41" i="7"/>
  <c r="R151" i="7"/>
  <c r="R150" i="7"/>
  <c r="R134" i="7"/>
  <c r="R133" i="7"/>
  <c r="R44" i="7"/>
  <c r="R43" i="7"/>
  <c r="R18" i="7"/>
  <c r="M150" i="7"/>
  <c r="M139" i="7"/>
  <c r="M131" i="7" s="1"/>
  <c r="M134" i="7"/>
  <c r="M133" i="7"/>
  <c r="M42" i="7"/>
  <c r="M44" i="7"/>
  <c r="M43" i="7"/>
  <c r="Q183" i="7" l="1"/>
  <c r="Q182" i="7"/>
  <c r="Q189" i="7" s="1"/>
  <c r="M83" i="7"/>
  <c r="M41" i="7" s="1"/>
  <c r="R186" i="7"/>
  <c r="R184" i="7"/>
  <c r="R185" i="7"/>
  <c r="R182" i="7"/>
  <c r="R183" i="7"/>
  <c r="M185" i="7" l="1"/>
  <c r="P42" i="7"/>
  <c r="N83" i="7"/>
  <c r="N41" i="7" s="1"/>
  <c r="O83" i="7"/>
  <c r="M186" i="7"/>
  <c r="O151" i="7"/>
  <c r="O150" i="7"/>
  <c r="O149" i="7"/>
  <c r="O134" i="7"/>
  <c r="O133" i="7"/>
  <c r="O132" i="7"/>
  <c r="O44" i="7"/>
  <c r="O43" i="7"/>
  <c r="O42" i="7"/>
  <c r="O18" i="7"/>
  <c r="O16" i="7"/>
  <c r="P151" i="7"/>
  <c r="N151" i="7"/>
  <c r="P150" i="7"/>
  <c r="N150" i="7"/>
  <c r="P149" i="7"/>
  <c r="N149" i="7"/>
  <c r="N132" i="7"/>
  <c r="P132" i="7"/>
  <c r="N133" i="7"/>
  <c r="P133" i="7"/>
  <c r="N134" i="7"/>
  <c r="P134" i="7"/>
  <c r="P108" i="7"/>
  <c r="P109" i="7"/>
  <c r="P110" i="7"/>
  <c r="N43" i="7"/>
  <c r="P43" i="7"/>
  <c r="N44" i="7"/>
  <c r="P44" i="7"/>
  <c r="N16" i="7"/>
  <c r="P16" i="7"/>
  <c r="N18" i="7"/>
  <c r="P18" i="7"/>
  <c r="S134" i="7" l="1"/>
  <c r="S18" i="7"/>
  <c r="O41" i="7"/>
  <c r="P83" i="7"/>
  <c r="S16" i="7"/>
  <c r="N185" i="7"/>
  <c r="S44" i="7"/>
  <c r="S109" i="7"/>
  <c r="S151" i="7"/>
  <c r="S110" i="7"/>
  <c r="S43" i="7"/>
  <c r="S132" i="7"/>
  <c r="S150" i="7"/>
  <c r="S108" i="7"/>
  <c r="S17" i="7"/>
  <c r="S42" i="7"/>
  <c r="S133" i="7"/>
  <c r="S149" i="7"/>
  <c r="P186" i="7"/>
  <c r="N186" i="7"/>
  <c r="O185" i="7"/>
  <c r="P184" i="7"/>
  <c r="P185" i="7"/>
  <c r="O186" i="7"/>
  <c r="N184" i="7"/>
  <c r="O184" i="7"/>
  <c r="P139" i="7"/>
  <c r="P131" i="7" s="1"/>
  <c r="P107" i="7"/>
  <c r="S15" i="7"/>
  <c r="M184" i="7"/>
  <c r="O139" i="7"/>
  <c r="O131" i="7" s="1"/>
  <c r="N139" i="7"/>
  <c r="N131" i="7" s="1"/>
  <c r="S185" i="7" l="1"/>
  <c r="S184" i="7"/>
  <c r="S107" i="7"/>
  <c r="S131" i="7"/>
  <c r="S186" i="7"/>
  <c r="N183" i="7"/>
  <c r="N182" i="7"/>
  <c r="N189" i="7" s="1"/>
  <c r="M183" i="7"/>
  <c r="M182" i="7"/>
  <c r="M189" i="7" s="1"/>
  <c r="O183" i="7" l="1"/>
  <c r="O182" i="7"/>
  <c r="O189" i="7" s="1"/>
  <c r="P41" i="7"/>
  <c r="S41" i="7" s="1"/>
  <c r="P182" i="7" l="1"/>
  <c r="S182" i="7" s="1"/>
  <c r="P183" i="7"/>
  <c r="S183" i="7" s="1"/>
</calcChain>
</file>

<file path=xl/sharedStrings.xml><?xml version="1.0" encoding="utf-8"?>
<sst xmlns="http://schemas.openxmlformats.org/spreadsheetml/2006/main" count="567" uniqueCount="180">
  <si>
    <t>Управление ЖКХ г. Пензы</t>
  </si>
  <si>
    <t>Наименование подпрограммы, мероприятий</t>
  </si>
  <si>
    <t xml:space="preserve">Ответственный исполнитель 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</si>
  <si>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</si>
  <si>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</si>
  <si>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</si>
  <si>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</si>
  <si>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</si>
  <si>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ГРБС</t>
  </si>
  <si>
    <t>Рз</t>
  </si>
  <si>
    <t>Пр</t>
  </si>
  <si>
    <t>ЦС</t>
  </si>
  <si>
    <t>ВР</t>
  </si>
  <si>
    <t xml:space="preserve">Управление ЖКХ г. Пензы </t>
  </si>
  <si>
    <t>х</t>
  </si>
  <si>
    <t>Бюджет города Пензы</t>
  </si>
  <si>
    <t>x</t>
  </si>
  <si>
    <t>межбюджетные трансферты из бюджета Пензенской области</t>
  </si>
  <si>
    <t xml:space="preserve">межбюджетные трансферты из федерального бюджета </t>
  </si>
  <si>
    <t xml:space="preserve">Иные   источники </t>
  </si>
  <si>
    <t>1.2.</t>
  </si>
  <si>
    <t>межбюджетные трансферты из федерального бюджета</t>
  </si>
  <si>
    <t>Мероприятие 1</t>
  </si>
  <si>
    <t>Субвенции на исполнение отдельных государственных полномочий Пензенской области по отлову, содержанию и дальнейшему использованию безнадзорных животных</t>
  </si>
  <si>
    <t>Мероприятие 2</t>
  </si>
  <si>
    <t>Мероприятия в области использования, охраны водных объектов и гидротехнических сооружений</t>
  </si>
  <si>
    <t>Мероприятие 3</t>
  </si>
  <si>
    <t>Мероприятие 4</t>
  </si>
  <si>
    <t>Мероприятия по озеленению и благоустройству</t>
  </si>
  <si>
    <t>2.5.</t>
  </si>
  <si>
    <t>Мероприятие 5</t>
  </si>
  <si>
    <t>Уличное освещение</t>
  </si>
  <si>
    <t xml:space="preserve">2.7. </t>
  </si>
  <si>
    <t>Мероприятие 7</t>
  </si>
  <si>
    <t>Содержание имущества, находящегося в муниципальной собственности</t>
  </si>
  <si>
    <t>2.8.</t>
  </si>
  <si>
    <t>Мероприятие 8</t>
  </si>
  <si>
    <t>2.9.</t>
  </si>
  <si>
    <t>Мероприятие 9</t>
  </si>
  <si>
    <t>Мероприятия по выполнению наказов избирателей, поступивших депутатам Пензенской городской Думы</t>
  </si>
  <si>
    <t>Мероприятие 10</t>
  </si>
  <si>
    <t>Создание условий для обеспечения жителей городского округа услугами бытового обслуживания</t>
  </si>
  <si>
    <t>Подпрограмма 4 «Управление развитием отрасли жилищно-коммунального хозяйства»</t>
  </si>
  <si>
    <t xml:space="preserve">Мероприятие 2.  </t>
  </si>
  <si>
    <t>5.</t>
  </si>
  <si>
    <t>Подпрограмма 5</t>
  </si>
  <si>
    <t>Ремонт и обеспечение сохранности муниципального жилищного фонда</t>
  </si>
  <si>
    <t>Обеспечение сохранности многоквартирных домов муниципального жилищного фонда города Пензы</t>
  </si>
  <si>
    <t>Подпрограмма 3 «Реконструкция, капитальный ремонт объектов инженерной инфраструктуры и создание условий для обеспечения жителей услугами бытового обслуживания в городе Пензе»</t>
  </si>
  <si>
    <t>04</t>
  </si>
  <si>
    <t>09</t>
  </si>
  <si>
    <t>05</t>
  </si>
  <si>
    <t>06</t>
  </si>
  <si>
    <t>07</t>
  </si>
  <si>
    <t>02</t>
  </si>
  <si>
    <t>03</t>
  </si>
  <si>
    <t>01</t>
  </si>
  <si>
    <t>1.1</t>
  </si>
  <si>
    <t>2.1</t>
  </si>
  <si>
    <t>2.2</t>
  </si>
  <si>
    <t>2.3</t>
  </si>
  <si>
    <t>2.4</t>
  </si>
  <si>
    <t>2.6</t>
  </si>
  <si>
    <t>3.1</t>
  </si>
  <si>
    <t>3.2</t>
  </si>
  <si>
    <t>4.2</t>
  </si>
  <si>
    <t>4.1</t>
  </si>
  <si>
    <t>5.1</t>
  </si>
  <si>
    <t>5.2</t>
  </si>
  <si>
    <t>5.3</t>
  </si>
  <si>
    <t>5.4</t>
  </si>
  <si>
    <t>Финансирование, тыс. рублей</t>
  </si>
  <si>
    <t xml:space="preserve">Строительство, содержание и ремонт автомобильных дорог общего пользования, мостов и иных транспортных инженерных сооружений </t>
  </si>
  <si>
    <t xml:space="preserve">Мероприятие 2. </t>
  </si>
  <si>
    <t>Совершенствование организации движения транспорта и пешеходов в границах города Пенза</t>
  </si>
  <si>
    <t>Подпрограмма 2 «Организация благоустройства и озеленения территорий г.Пензы»</t>
  </si>
  <si>
    <t xml:space="preserve">Иные источники </t>
  </si>
  <si>
    <t>240</t>
  </si>
  <si>
    <t>Организация работ по оказанию ритуальных услуг и содержание мест захоронения</t>
  </si>
  <si>
    <t>Мероприятие 6</t>
  </si>
  <si>
    <t>№ п/п</t>
  </si>
  <si>
    <t>План реализации муниципальной программы города Пензы</t>
  </si>
  <si>
    <t>Подпрограмма 1 «Эксплуатация сети  дорог общего пользования местного значения в границах городского округа Пенза»</t>
  </si>
  <si>
    <t>Реконструкция и капитальный ремонт тепловых сетей</t>
  </si>
  <si>
    <t xml:space="preserve">Мероприятие 1 </t>
  </si>
  <si>
    <t>932</t>
  </si>
  <si>
    <t>Первый заместитель главы администрации</t>
  </si>
  <si>
    <t>2.11.</t>
  </si>
  <si>
    <t>Мероприятие 11</t>
  </si>
  <si>
    <t xml:space="preserve">Управление ЖКХ г. Пензы, Администрация Железнодорожного района г.Пензы, Администрация Ленинского района г. Пензы Администрация Первомайского района г. Пензы, Администрация Октябрьского района г. Пензы  </t>
  </si>
  <si>
    <t>Приобретение специализированной техники для содержания и уборки улично-дорожной сети в границах городского округа город Пенза</t>
  </si>
  <si>
    <t>5.5</t>
  </si>
  <si>
    <t xml:space="preserve">Текущее содержание и ремонт пустующих муниципальных квартир </t>
  </si>
  <si>
    <t>810</t>
  </si>
  <si>
    <t>Взносы в фонд капитального ремонта общего имущества многоквартирных жилых домов за помещения, находящиеся в муниципальной собственности</t>
  </si>
  <si>
    <t>120</t>
  </si>
  <si>
    <t>850</t>
  </si>
  <si>
    <t>08 1 01 21720</t>
  </si>
  <si>
    <t>08 1 02 21730</t>
  </si>
  <si>
    <t>08 1 03 21810</t>
  </si>
  <si>
    <t>08 2 01 74520</t>
  </si>
  <si>
    <t>08 2 02 21740</t>
  </si>
  <si>
    <t>08 2 03 21750</t>
  </si>
  <si>
    <t>08 2 04 21760</t>
  </si>
  <si>
    <t>08 2 05 21770</t>
  </si>
  <si>
    <t>08 2 06 21780</t>
  </si>
  <si>
    <t>08 2 07 21790</t>
  </si>
  <si>
    <t>08 2 08 21800</t>
  </si>
  <si>
    <t>Реализация Федерального закона от 12 января 1996 года №8-ФЗ «О погребении и похоронном деле»</t>
  </si>
  <si>
    <t>08 2 10 21820</t>
  </si>
  <si>
    <t>Обеспечение деятельности МКУ «Департамент ЖКХ города Пензы»</t>
  </si>
  <si>
    <t>08 2 11 74420</t>
  </si>
  <si>
    <t>Исполнение государственных полномочий по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</si>
  <si>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08 2 12 26240</t>
  </si>
  <si>
    <t>08 3 01 21830</t>
  </si>
  <si>
    <t>08 3 02 21840</t>
  </si>
  <si>
    <t xml:space="preserve">Исполнение отдельных государственных полномочий Пензенской области по отлову, содержанию и дальнейшему использованию безнадзорных животных </t>
  </si>
  <si>
    <t>08 4 02 74520</t>
  </si>
  <si>
    <t>Руководство и управление в сфере установленных функций</t>
  </si>
  <si>
    <t>08 4 01 88100</t>
  </si>
  <si>
    <t>08 4 01 88200</t>
  </si>
  <si>
    <t>08 5 02 21850</t>
  </si>
  <si>
    <t>2.10.</t>
  </si>
  <si>
    <t>итого</t>
  </si>
  <si>
    <t>08 5 01 21870</t>
  </si>
  <si>
    <t>Капитальный ремонт многоквартирных жилых домов в городе Пензе</t>
  </si>
  <si>
    <t>08 5 03 21880</t>
  </si>
  <si>
    <t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</t>
  </si>
  <si>
    <t>08 5 05 26270</t>
  </si>
  <si>
    <t>08 5 04R 0820</t>
  </si>
  <si>
    <t>110</t>
  </si>
  <si>
    <t>Мероприятие 12</t>
  </si>
  <si>
    <t>2.12.</t>
  </si>
  <si>
    <t xml:space="preserve">Администрация Железнодорожного района г.Пензы, Администрация Ленинского района г. Пензы Администрация Первомайского района г. Пензы, Администрация Октябрьского района г. Пензы  </t>
  </si>
  <si>
    <t>3.3.</t>
  </si>
  <si>
    <t>Гранты на реализацию мероприятий по строительству сетей водоснабжения (водоотведения)</t>
  </si>
  <si>
    <t>630</t>
  </si>
  <si>
    <t>С.В. Волков</t>
  </si>
  <si>
    <t>08 3 03 21590</t>
  </si>
  <si>
    <t>*</t>
  </si>
  <si>
    <t>1.3.</t>
  </si>
  <si>
    <t>Иные источники</t>
  </si>
  <si>
    <t>Организация текущего содержания городских лесов</t>
  </si>
  <si>
    <t>Мероприятие 2.</t>
  </si>
  <si>
    <r>
      <t>Мероприятие 1.</t>
    </r>
    <r>
      <rPr>
        <b/>
        <sz val="10.5"/>
        <rFont val="Times New Roman"/>
        <family val="1"/>
        <charset val="204"/>
      </rPr>
      <t xml:space="preserve"> *</t>
    </r>
  </si>
  <si>
    <t>3.4.</t>
  </si>
  <si>
    <t>Обеспечение многоквартирных домов источниками теплоснабжения</t>
  </si>
  <si>
    <t>410</t>
  </si>
  <si>
    <t>Софинансирование из бюджета города Пензы 76 667,7 тыс. руб.</t>
  </si>
  <si>
    <t>08 3 03 71330</t>
  </si>
  <si>
    <t>830</t>
  </si>
  <si>
    <t>Приложение № 11</t>
  </si>
  <si>
    <t>к муниципальной программе «Модернизация, развитие жилищно-коммунального хозяйства и благоустройство города Пензы                                    на 2015-2020 годы»</t>
  </si>
  <si>
    <t>ВСЕГО</t>
  </si>
  <si>
    <t xml:space="preserve">к постановлению администрации города Пензы
              от ___________ № ____________
</t>
  </si>
  <si>
    <t>810 в 2016</t>
  </si>
  <si>
    <t>320</t>
  </si>
  <si>
    <t>08 2 09 21810</t>
  </si>
  <si>
    <t>3.5.</t>
  </si>
  <si>
    <t>Актуализация схемы теплоснабжения города Пензы</t>
  </si>
  <si>
    <t>08 3 05 26520</t>
  </si>
  <si>
    <t>08 3 04 26490</t>
  </si>
  <si>
    <t xml:space="preserve">управление </t>
  </si>
  <si>
    <t>Всего районы</t>
  </si>
  <si>
    <t>районы</t>
  </si>
  <si>
    <t>Приложение № 6</t>
  </si>
  <si>
    <t>1.4.</t>
  </si>
  <si>
    <t>Управление ЖКХ г. Пензы Управление архитектуры</t>
  </si>
  <si>
    <t>960</t>
  </si>
  <si>
    <t>«Модернизация, развитие жилищно-коммунального хозяйства и благоустройство города Пензы на 2015-2020 годы, 
на 2017 год"</t>
  </si>
  <si>
    <t>жд</t>
  </si>
  <si>
    <t>лен</t>
  </si>
  <si>
    <t>окт</t>
  </si>
  <si>
    <t>перв</t>
  </si>
  <si>
    <t>Приоритетный проект "Безопасные и качественные дороги"</t>
  </si>
  <si>
    <t>081 04 53900</t>
  </si>
  <si>
    <t>081 04 S3080</t>
  </si>
  <si>
    <t>Приложение № 7</t>
  </si>
  <si>
    <t>к муниципальной программе «Модернизация, развитие жилищно-коммунального хозяйства и благоустройство города Пензы на 2015-2020 годы»</t>
  </si>
  <si>
    <t xml:space="preserve">к постановлению администрации города Пензы
              от 15.05.2017 № 837/1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</si>
</sst>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0000"/>
    <numFmt numFmtId="166" formatCode="#,##0.0000"/>
    <numFmt numFmtId="167" formatCode="#,##0.0"/>
    <numFmt numFmtId="168" formatCode="0.0"/>
    <numFmt numFmtId="169" formatCode="0.000"/>
  </numFmts>
  <fonts count="3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color indexed="8"/>
      <name val="Calibri"/>
      <family val="2"/>
      <charset val="204"/>
    </font>
    <font>
      <b/>
      <sz val="10.5"/>
      <color indexed="8"/>
      <name val="Times New Roman"/>
      <family val="1"/>
      <charset val="204"/>
    </font>
    <font>
      <sz val="11"/>
      <color indexed="60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6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0.5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color rgb="FF7030A0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.5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8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16" fontId="3" fillId="0" borderId="0" xfId="0" applyNumberFormat="1" applyFont="1" applyBorder="1" applyAlignment="1">
      <alignment horizontal="center" vertical="top" wrapText="1"/>
    </xf>
    <xf numFmtId="16" fontId="20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9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6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0" fontId="29" fillId="2" borderId="0" xfId="0" applyFont="1" applyFill="1" applyAlignment="1">
      <alignment horizontal="right"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6" fillId="2" borderId="0" xfId="0" applyFont="1" applyFill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4" fontId="18" fillId="3" borderId="1" xfId="0" applyNumberFormat="1" applyFont="1" applyFill="1" applyBorder="1" applyAlignment="1">
      <alignment horizontal="center" vertical="top" wrapText="1"/>
    </xf>
    <xf numFmtId="164" fontId="33" fillId="3" borderId="1" xfId="0" applyNumberFormat="1" applyFont="1" applyFill="1" applyBorder="1" applyAlignment="1">
      <alignment horizontal="center" vertical="top" wrapText="1"/>
    </xf>
    <xf numFmtId="167" fontId="18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5" fillId="2" borderId="1" xfId="0" quotePrefix="1" applyNumberFormat="1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4" fontId="30" fillId="2" borderId="1" xfId="0" applyNumberFormat="1" applyFont="1" applyFill="1" applyBorder="1" applyAlignment="1">
      <alignment horizontal="center" vertical="top" wrapText="1"/>
    </xf>
    <xf numFmtId="167" fontId="15" fillId="2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167" fontId="15" fillId="0" borderId="1" xfId="0" applyNumberFormat="1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164" fontId="30" fillId="0" borderId="1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Alignment="1">
      <alignment vertical="top"/>
    </xf>
    <xf numFmtId="166" fontId="18" fillId="3" borderId="1" xfId="0" applyNumberFormat="1" applyFont="1" applyFill="1" applyBorder="1" applyAlignment="1">
      <alignment horizontal="center" vertical="top" wrapText="1"/>
    </xf>
    <xf numFmtId="166" fontId="33" fillId="3" borderId="1" xfId="0" applyNumberFormat="1" applyFont="1" applyFill="1" applyBorder="1" applyAlignment="1">
      <alignment horizontal="center" vertical="top" wrapText="1"/>
    </xf>
    <xf numFmtId="165" fontId="18" fillId="3" borderId="1" xfId="0" applyNumberFormat="1" applyFont="1" applyFill="1" applyBorder="1" applyAlignment="1">
      <alignment horizontal="center" vertical="top" wrapText="1"/>
    </xf>
    <xf numFmtId="165" fontId="33" fillId="3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quotePrefix="1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8" fillId="2" borderId="3" xfId="0" applyFont="1" applyFill="1" applyBorder="1" applyAlignment="1">
      <alignment vertical="top" wrapText="1"/>
    </xf>
    <xf numFmtId="168" fontId="15" fillId="2" borderId="1" xfId="0" applyNumberFormat="1" applyFont="1" applyFill="1" applyBorder="1" applyAlignment="1">
      <alignment horizontal="center" vertical="top" wrapText="1"/>
    </xf>
    <xf numFmtId="167" fontId="30" fillId="2" borderId="1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quotePrefix="1" applyNumberFormat="1" applyFont="1" applyBorder="1" applyAlignment="1">
      <alignment horizontal="center" vertical="top" wrapText="1"/>
    </xf>
    <xf numFmtId="169" fontId="15" fillId="2" borderId="1" xfId="0" applyNumberFormat="1" applyFont="1" applyFill="1" applyBorder="1" applyAlignment="1">
      <alignment horizontal="center" vertical="top" wrapText="1"/>
    </xf>
    <xf numFmtId="167" fontId="18" fillId="2" borderId="1" xfId="0" applyNumberFormat="1" applyFont="1" applyFill="1" applyBorder="1" applyAlignment="1">
      <alignment horizontal="center" vertical="top" wrapText="1"/>
    </xf>
    <xf numFmtId="164" fontId="18" fillId="2" borderId="1" xfId="0" applyNumberFormat="1" applyFont="1" applyFill="1" applyBorder="1" applyAlignment="1">
      <alignment horizontal="center" vertical="top" wrapText="1"/>
    </xf>
    <xf numFmtId="164" fontId="33" fillId="2" borderId="1" xfId="0" applyNumberFormat="1" applyFont="1" applyFill="1" applyBorder="1" applyAlignment="1">
      <alignment horizontal="center" vertical="top" wrapText="1"/>
    </xf>
    <xf numFmtId="165" fontId="15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9" fontId="15" fillId="0" borderId="1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49" fontId="4" fillId="2" borderId="1" xfId="0" quotePrefix="1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15" fillId="2" borderId="0" xfId="0" applyNumberFormat="1" applyFont="1" applyFill="1" applyBorder="1" applyAlignment="1">
      <alignment horizontal="center" vertical="top" wrapText="1"/>
    </xf>
    <xf numFmtId="164" fontId="30" fillId="2" borderId="0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 wrapText="1"/>
    </xf>
    <xf numFmtId="14" fontId="20" fillId="0" borderId="0" xfId="0" applyNumberFormat="1" applyFont="1" applyBorder="1" applyAlignment="1">
      <alignment horizontal="center" vertical="top" wrapText="1"/>
    </xf>
    <xf numFmtId="9" fontId="20" fillId="0" borderId="0" xfId="0" applyNumberFormat="1" applyFont="1" applyBorder="1" applyAlignment="1">
      <alignment horizontal="center" vertical="top" wrapText="1"/>
    </xf>
    <xf numFmtId="0" fontId="15" fillId="2" borderId="0" xfId="0" applyFont="1" applyFill="1" applyAlignment="1">
      <alignment vertical="top"/>
    </xf>
    <xf numFmtId="0" fontId="30" fillId="2" borderId="0" xfId="0" applyFont="1" applyFill="1" applyAlignment="1">
      <alignment vertical="top"/>
    </xf>
    <xf numFmtId="49" fontId="13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164" fontId="19" fillId="2" borderId="0" xfId="0" applyNumberFormat="1" applyFont="1" applyFill="1" applyAlignment="1">
      <alignment vertical="top"/>
    </xf>
    <xf numFmtId="164" fontId="34" fillId="2" borderId="0" xfId="0" applyNumberFormat="1" applyFont="1" applyFill="1" applyAlignment="1">
      <alignment vertical="top"/>
    </xf>
    <xf numFmtId="165" fontId="18" fillId="2" borderId="1" xfId="0" applyNumberFormat="1" applyFont="1" applyFill="1" applyBorder="1" applyAlignment="1">
      <alignment horizontal="right" vertical="top" wrapText="1"/>
    </xf>
    <xf numFmtId="165" fontId="33" fillId="2" borderId="1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right" vertical="top"/>
    </xf>
    <xf numFmtId="165" fontId="18" fillId="3" borderId="1" xfId="0" applyNumberFormat="1" applyFont="1" applyFill="1" applyBorder="1" applyAlignment="1">
      <alignment horizontal="right" vertical="top" wrapText="1"/>
    </xf>
    <xf numFmtId="164" fontId="18" fillId="3" borderId="1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Alignment="1">
      <alignment vertical="top"/>
    </xf>
    <xf numFmtId="164" fontId="34" fillId="0" borderId="0" xfId="0" applyNumberFormat="1" applyFont="1" applyAlignment="1">
      <alignment vertical="top"/>
    </xf>
    <xf numFmtId="0" fontId="14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165" fontId="19" fillId="0" borderId="0" xfId="0" applyNumberFormat="1" applyFont="1" applyAlignment="1">
      <alignment vertical="top"/>
    </xf>
    <xf numFmtId="165" fontId="34" fillId="0" borderId="0" xfId="0" applyNumberFormat="1" applyFont="1" applyAlignment="1">
      <alignment vertical="top"/>
    </xf>
    <xf numFmtId="164" fontId="18" fillId="2" borderId="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164" fontId="18" fillId="2" borderId="0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vertical="top"/>
    </xf>
    <xf numFmtId="164" fontId="28" fillId="2" borderId="0" xfId="0" applyNumberFormat="1" applyFont="1" applyFill="1" applyAlignment="1">
      <alignment vertical="top"/>
    </xf>
    <xf numFmtId="164" fontId="28" fillId="0" borderId="0" xfId="0" applyNumberFormat="1" applyFont="1" applyAlignment="1">
      <alignment vertical="top"/>
    </xf>
    <xf numFmtId="165" fontId="28" fillId="0" borderId="0" xfId="0" applyNumberFormat="1" applyFont="1" applyAlignment="1">
      <alignment vertical="top"/>
    </xf>
    <xf numFmtId="164" fontId="33" fillId="2" borderId="1" xfId="0" applyNumberFormat="1" applyFont="1" applyFill="1" applyBorder="1" applyAlignment="1">
      <alignment horizontal="right" vertical="top" wrapText="1"/>
    </xf>
    <xf numFmtId="164" fontId="19" fillId="2" borderId="1" xfId="0" applyNumberFormat="1" applyFont="1" applyFill="1" applyBorder="1" applyAlignment="1">
      <alignment horizontal="right"/>
    </xf>
    <xf numFmtId="165" fontId="19" fillId="2" borderId="1" xfId="0" applyNumberFormat="1" applyFont="1" applyFill="1" applyBorder="1"/>
    <xf numFmtId="164" fontId="19" fillId="2" borderId="1" xfId="0" applyNumberFormat="1" applyFont="1" applyFill="1" applyBorder="1"/>
    <xf numFmtId="0" fontId="6" fillId="2" borderId="0" xfId="0" applyFont="1" applyFill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5" fontId="12" fillId="0" borderId="0" xfId="0" applyNumberFormat="1" applyFont="1" applyAlignment="1">
      <alignment vertical="top"/>
    </xf>
    <xf numFmtId="164" fontId="13" fillId="0" borderId="0" xfId="0" applyNumberFormat="1" applyFont="1" applyAlignment="1">
      <alignment vertical="top"/>
    </xf>
    <xf numFmtId="165" fontId="13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49" fontId="37" fillId="4" borderId="1" xfId="0" applyNumberFormat="1" applyFont="1" applyFill="1" applyBorder="1" applyAlignment="1">
      <alignment horizontal="center" vertical="top" wrapText="1"/>
    </xf>
    <xf numFmtId="49" fontId="37" fillId="4" borderId="1" xfId="0" quotePrefix="1" applyNumberFormat="1" applyFont="1" applyFill="1" applyBorder="1" applyAlignment="1">
      <alignment horizontal="center" vertical="top" wrapText="1"/>
    </xf>
    <xf numFmtId="164" fontId="37" fillId="4" borderId="1" xfId="0" applyNumberFormat="1" applyFont="1" applyFill="1" applyBorder="1" applyAlignment="1">
      <alignment horizontal="center" vertical="top" wrapText="1"/>
    </xf>
    <xf numFmtId="0" fontId="37" fillId="4" borderId="0" xfId="0" applyFont="1" applyFill="1" applyAlignment="1">
      <alignment vertical="top"/>
    </xf>
    <xf numFmtId="0" fontId="37" fillId="4" borderId="1" xfId="0" applyFont="1" applyFill="1" applyBorder="1" applyAlignment="1">
      <alignment vertical="top" wrapText="1"/>
    </xf>
    <xf numFmtId="4" fontId="37" fillId="2" borderId="1" xfId="0" applyNumberFormat="1" applyFont="1" applyFill="1" applyBorder="1" applyAlignment="1">
      <alignment horizontal="center" vertical="top" wrapText="1"/>
    </xf>
    <xf numFmtId="164" fontId="37" fillId="2" borderId="1" xfId="0" applyNumberFormat="1" applyFont="1" applyFill="1" applyBorder="1" applyAlignment="1">
      <alignment horizontal="center" vertical="top" wrapText="1"/>
    </xf>
    <xf numFmtId="167" fontId="37" fillId="2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 wrapText="1"/>
    </xf>
    <xf numFmtId="9" fontId="3" fillId="0" borderId="1" xfId="0" applyNumberFormat="1" applyFont="1" applyBorder="1" applyAlignment="1">
      <alignment horizontal="center" vertical="top" wrapText="1"/>
    </xf>
    <xf numFmtId="9" fontId="37" fillId="4" borderId="1" xfId="0" applyNumberFormat="1" applyFont="1" applyFill="1" applyBorder="1" applyAlignment="1">
      <alignment horizontal="center" vertical="top" wrapText="1"/>
    </xf>
    <xf numFmtId="0" fontId="37" fillId="4" borderId="2" xfId="0" applyFont="1" applyFill="1" applyBorder="1" applyAlignment="1">
      <alignment vertical="top" wrapText="1"/>
    </xf>
    <xf numFmtId="0" fontId="37" fillId="4" borderId="4" xfId="0" applyFont="1" applyFill="1" applyBorder="1" applyAlignment="1">
      <alignment vertical="top" wrapText="1"/>
    </xf>
    <xf numFmtId="0" fontId="38" fillId="4" borderId="2" xfId="0" applyFont="1" applyFill="1" applyBorder="1" applyAlignment="1">
      <alignment horizontal="left" vertical="top" wrapText="1"/>
    </xf>
    <xf numFmtId="0" fontId="38" fillId="4" borderId="4" xfId="0" applyFont="1" applyFill="1" applyBorder="1" applyAlignment="1">
      <alignment horizontal="left" vertical="top" wrapText="1"/>
    </xf>
    <xf numFmtId="0" fontId="38" fillId="4" borderId="3" xfId="0" applyFont="1" applyFill="1" applyBorder="1" applyAlignment="1">
      <alignment horizontal="left" vertical="top" wrapText="1"/>
    </xf>
    <xf numFmtId="0" fontId="37" fillId="4" borderId="2" xfId="0" applyFont="1" applyFill="1" applyBorder="1" applyAlignment="1">
      <alignment horizontal="left" vertical="top" wrapText="1"/>
    </xf>
    <xf numFmtId="0" fontId="37" fillId="4" borderId="4" xfId="0" applyFont="1" applyFill="1" applyBorder="1" applyAlignment="1">
      <alignment horizontal="left" vertical="top" wrapText="1"/>
    </xf>
    <xf numFmtId="164" fontId="19" fillId="2" borderId="2" xfId="0" applyNumberFormat="1" applyFont="1" applyFill="1" applyBorder="1" applyAlignment="1">
      <alignment horizontal="right" vertical="center"/>
    </xf>
    <xf numFmtId="164" fontId="19" fillId="2" borderId="4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14" fontId="15" fillId="0" borderId="2" xfId="0" applyNumberFormat="1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9" fontId="15" fillId="0" borderId="2" xfId="0" applyNumberFormat="1" applyFont="1" applyBorder="1" applyAlignment="1">
      <alignment horizontal="center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16" fontId="3" fillId="2" borderId="5" xfId="0" quotePrefix="1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1" fontId="3" fillId="0" borderId="2" xfId="0" quotePrefix="1" applyNumberFormat="1" applyFont="1" applyBorder="1" applyAlignment="1">
      <alignment horizontal="center" vertical="top" wrapText="1"/>
    </xf>
    <xf numFmtId="1" fontId="3" fillId="0" borderId="3" xfId="0" quotePrefix="1" applyNumberFormat="1" applyFont="1" applyBorder="1" applyAlignment="1">
      <alignment horizontal="center" vertical="top" wrapText="1"/>
    </xf>
    <xf numFmtId="1" fontId="3" fillId="0" borderId="4" xfId="0" quotePrefix="1" applyNumberFormat="1" applyFont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4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1" xfId="0" quotePrefix="1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5" fillId="2" borderId="2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top" wrapText="1"/>
    </xf>
    <xf numFmtId="9" fontId="3" fillId="0" borderId="3" xfId="0" applyNumberFormat="1" applyFont="1" applyBorder="1" applyAlignment="1">
      <alignment horizontal="center" vertical="top" wrapText="1"/>
    </xf>
    <xf numFmtId="9" fontId="3" fillId="0" borderId="4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 wrapText="1"/>
    </xf>
    <xf numFmtId="0" fontId="17" fillId="2" borderId="1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" fontId="3" fillId="0" borderId="1" xfId="0" quotePrefix="1" applyNumberFormat="1" applyFont="1" applyBorder="1" applyAlignment="1">
      <alignment horizontal="center" vertical="top" wrapText="1"/>
    </xf>
    <xf numFmtId="0" fontId="37" fillId="4" borderId="1" xfId="0" applyFont="1" applyFill="1" applyBorder="1" applyAlignment="1">
      <alignment horizontal="center" vertical="top" wrapText="1"/>
    </xf>
    <xf numFmtId="0" fontId="38" fillId="4" borderId="1" xfId="0" applyFont="1" applyFill="1" applyBorder="1" applyAlignment="1">
      <alignment horizontal="left" vertical="top" wrapText="1"/>
    </xf>
    <xf numFmtId="14" fontId="37" fillId="4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9" fontId="4" fillId="3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9" fontId="3" fillId="2" borderId="2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 wrapText="1"/>
    </xf>
    <xf numFmtId="0" fontId="33" fillId="2" borderId="2" xfId="0" applyFont="1" applyFill="1" applyBorder="1" applyAlignment="1">
      <alignment horizontal="center" vertical="top" wrapText="1"/>
    </xf>
    <xf numFmtId="0" fontId="33" fillId="2" borderId="4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center" vertical="top" wrapText="1"/>
    </xf>
    <xf numFmtId="0" fontId="36" fillId="2" borderId="4" xfId="0" applyFont="1" applyFill="1" applyBorder="1" applyAlignment="1">
      <alignment horizontal="center" vertical="top" wrapText="1"/>
    </xf>
    <xf numFmtId="16" fontId="3" fillId="2" borderId="1" xfId="0" quotePrefix="1" applyNumberFormat="1" applyFont="1" applyFill="1" applyBorder="1" applyAlignment="1">
      <alignment horizontal="center" vertical="top" wrapText="1"/>
    </xf>
    <xf numFmtId="16" fontId="3" fillId="2" borderId="1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4"/>
  <sheetViews>
    <sheetView tabSelected="1" view="pageBreakPreview" topLeftCell="A5" zoomScale="90" zoomScaleNormal="100" zoomScaleSheetLayoutView="90" workbookViewId="0">
      <pane xSplit="6" ySplit="10" topLeftCell="G148" activePane="bottomRight" state="frozen"/>
      <selection activeCell="A5" sqref="A5"/>
      <selection pane="topRight" activeCell="G5" sqref="G5"/>
      <selection pane="bottomLeft" activeCell="A15" sqref="A15"/>
      <selection pane="bottomRight" activeCell="A12" sqref="A12:M12"/>
    </sheetView>
  </sheetViews>
  <sheetFormatPr defaultColWidth="9.140625" defaultRowHeight="15" x14ac:dyDescent="0.25"/>
  <cols>
    <col min="1" max="1" width="6.85546875" style="4" customWidth="1"/>
    <col min="2" max="2" width="32.140625" style="9" customWidth="1"/>
    <col min="3" max="3" width="25" style="10" customWidth="1"/>
    <col min="4" max="4" width="13" style="4" customWidth="1"/>
    <col min="5" max="5" width="12.85546875" style="4" customWidth="1"/>
    <col min="6" max="6" width="10.85546875" style="4" customWidth="1"/>
    <col min="7" max="7" width="33.28515625" style="4" customWidth="1"/>
    <col min="8" max="8" width="5.85546875" style="87" customWidth="1"/>
    <col min="9" max="10" width="3.7109375" style="87" customWidth="1"/>
    <col min="11" max="11" width="13.7109375" style="87" customWidth="1"/>
    <col min="12" max="12" width="5.85546875" style="87" customWidth="1"/>
    <col min="13" max="13" width="17.42578125" style="11" customWidth="1"/>
    <col min="14" max="14" width="14.42578125" style="106" customWidth="1"/>
    <col min="15" max="15" width="14.7109375" style="11" customWidth="1"/>
    <col min="16" max="16" width="15" style="11" customWidth="1"/>
    <col min="17" max="17" width="16.140625" style="11" customWidth="1"/>
    <col min="18" max="18" width="17.5703125" style="11" customWidth="1"/>
    <col min="19" max="19" width="16.28515625" style="12" customWidth="1"/>
    <col min="20" max="16384" width="9.140625" style="4"/>
  </cols>
  <sheetData>
    <row r="1" spans="1:25" x14ac:dyDescent="0.25">
      <c r="G1" s="246" t="s">
        <v>165</v>
      </c>
      <c r="H1" s="246"/>
      <c r="I1" s="246"/>
      <c r="J1" s="246"/>
      <c r="K1" s="246"/>
      <c r="L1" s="246"/>
      <c r="M1" s="246"/>
    </row>
    <row r="2" spans="1:25" ht="41.25" customHeight="1" x14ac:dyDescent="0.25">
      <c r="G2" s="247" t="s">
        <v>154</v>
      </c>
      <c r="H2" s="247"/>
      <c r="I2" s="247"/>
      <c r="J2" s="247"/>
      <c r="K2" s="247"/>
      <c r="L2" s="247"/>
      <c r="M2" s="247"/>
    </row>
    <row r="4" spans="1:25" ht="15.75" x14ac:dyDescent="0.25">
      <c r="G4" s="120"/>
      <c r="H4" s="14"/>
      <c r="I4" s="14"/>
      <c r="J4" s="205" t="s">
        <v>151</v>
      </c>
      <c r="K4" s="205"/>
      <c r="L4" s="205"/>
      <c r="M4" s="205"/>
      <c r="N4" s="18"/>
      <c r="O4" s="18"/>
      <c r="P4" s="13"/>
      <c r="Q4" s="18"/>
      <c r="R4" s="13"/>
      <c r="S4" s="15"/>
    </row>
    <row r="5" spans="1:25" ht="15.75" x14ac:dyDescent="0.25">
      <c r="G5" s="140" t="s">
        <v>177</v>
      </c>
      <c r="H5" s="140"/>
      <c r="I5" s="140"/>
      <c r="J5" s="140"/>
      <c r="K5" s="140"/>
      <c r="L5" s="140"/>
      <c r="M5" s="140"/>
      <c r="N5" s="18"/>
      <c r="O5" s="18"/>
      <c r="P5" s="139"/>
      <c r="Q5" s="18"/>
      <c r="R5" s="139"/>
      <c r="S5" s="15"/>
    </row>
    <row r="6" spans="1:25" ht="30.75" customHeight="1" x14ac:dyDescent="0.25">
      <c r="A6" s="5"/>
      <c r="B6" s="16"/>
      <c r="C6" s="17"/>
      <c r="D6" s="5"/>
      <c r="E6" s="5"/>
      <c r="F6" s="5"/>
      <c r="G6" s="207" t="s">
        <v>179</v>
      </c>
      <c r="H6" s="207"/>
      <c r="I6" s="207"/>
      <c r="J6" s="207"/>
      <c r="K6" s="207"/>
      <c r="L6" s="207"/>
      <c r="M6" s="207"/>
      <c r="N6" s="18"/>
      <c r="O6" s="18"/>
      <c r="P6" s="13"/>
      <c r="Q6" s="18"/>
      <c r="R6" s="13"/>
      <c r="S6" s="15"/>
    </row>
    <row r="7" spans="1:25" ht="15" customHeight="1" x14ac:dyDescent="0.25">
      <c r="A7" s="5"/>
      <c r="B7" s="16"/>
      <c r="C7" s="17"/>
      <c r="D7" s="5"/>
      <c r="E7" s="5"/>
      <c r="F7" s="5"/>
      <c r="G7" s="141" t="s">
        <v>151</v>
      </c>
      <c r="H7" s="141"/>
      <c r="I7" s="141"/>
      <c r="J7" s="141"/>
      <c r="K7" s="141"/>
      <c r="L7" s="141"/>
      <c r="M7" s="141"/>
      <c r="N7" s="107"/>
      <c r="O7" s="20"/>
      <c r="P7" s="20"/>
      <c r="Q7" s="20"/>
      <c r="R7" s="20"/>
      <c r="S7" s="21"/>
      <c r="Y7" s="4" t="s">
        <v>151</v>
      </c>
    </row>
    <row r="8" spans="1:25" ht="35.25" customHeight="1" x14ac:dyDescent="0.25">
      <c r="A8" s="5"/>
      <c r="B8" s="16"/>
      <c r="C8" s="17"/>
      <c r="D8" s="5"/>
      <c r="E8" s="5"/>
      <c r="F8" s="5"/>
      <c r="G8" s="141" t="s">
        <v>178</v>
      </c>
      <c r="H8" s="141"/>
      <c r="I8" s="141"/>
      <c r="J8" s="141"/>
      <c r="K8" s="141"/>
      <c r="L8" s="141"/>
      <c r="M8" s="141"/>
      <c r="N8" s="107"/>
      <c r="O8" s="20"/>
      <c r="P8" s="20"/>
      <c r="Q8" s="20"/>
      <c r="R8" s="20"/>
      <c r="S8" s="21"/>
      <c r="V8" s="4" t="s">
        <v>152</v>
      </c>
    </row>
    <row r="9" spans="1:25" ht="16.5" x14ac:dyDescent="0.25">
      <c r="A9" s="208" t="s">
        <v>81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108"/>
      <c r="O9" s="108"/>
      <c r="P9" s="22"/>
      <c r="Q9" s="108"/>
      <c r="R9" s="22"/>
      <c r="S9" s="23"/>
    </row>
    <row r="10" spans="1:25" ht="32.25" customHeight="1" x14ac:dyDescent="0.25">
      <c r="A10" s="209" t="s">
        <v>169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109"/>
      <c r="O10" s="109"/>
      <c r="P10" s="24"/>
      <c r="Q10" s="109"/>
      <c r="R10" s="24"/>
      <c r="S10" s="25"/>
    </row>
    <row r="11" spans="1:25" ht="15" customHeight="1" x14ac:dyDescent="0.25">
      <c r="A11" s="5"/>
      <c r="B11" s="16"/>
      <c r="C11" s="17"/>
      <c r="D11" s="5"/>
      <c r="E11" s="5"/>
      <c r="F11" s="5"/>
      <c r="G11" s="5"/>
      <c r="H11" s="19"/>
      <c r="I11" s="19"/>
      <c r="J11" s="19"/>
      <c r="K11" s="19"/>
      <c r="L11" s="19"/>
      <c r="M11" s="26"/>
      <c r="N11" s="107"/>
      <c r="O11" s="20"/>
      <c r="P11" s="20"/>
      <c r="Q11" s="20"/>
      <c r="R11" s="20"/>
      <c r="S11" s="21"/>
    </row>
    <row r="12" spans="1:25" ht="15" customHeight="1" x14ac:dyDescent="0.25">
      <c r="A12" s="210" t="s">
        <v>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110"/>
      <c r="O12" s="110"/>
      <c r="P12" s="27"/>
      <c r="Q12" s="110"/>
      <c r="R12" s="27"/>
      <c r="S12" s="28"/>
    </row>
    <row r="13" spans="1:25" s="5" customFormat="1" ht="33" customHeight="1" x14ac:dyDescent="0.25">
      <c r="A13" s="189" t="s">
        <v>80</v>
      </c>
      <c r="B13" s="211" t="s">
        <v>1</v>
      </c>
      <c r="C13" s="189" t="s">
        <v>2</v>
      </c>
      <c r="D13" s="189" t="s">
        <v>3</v>
      </c>
      <c r="E13" s="189" t="s">
        <v>4</v>
      </c>
      <c r="F13" s="189" t="s">
        <v>5</v>
      </c>
      <c r="G13" s="188" t="s">
        <v>6</v>
      </c>
      <c r="H13" s="189" t="s">
        <v>7</v>
      </c>
      <c r="I13" s="189"/>
      <c r="J13" s="189"/>
      <c r="K13" s="189"/>
      <c r="L13" s="189"/>
      <c r="M13" s="206" t="s">
        <v>71</v>
      </c>
      <c r="N13" s="170">
        <v>2018</v>
      </c>
      <c r="O13" s="170">
        <v>2019</v>
      </c>
      <c r="P13" s="186">
        <v>2020</v>
      </c>
      <c r="Q13" s="170">
        <v>2016</v>
      </c>
      <c r="R13" s="250">
        <v>2015</v>
      </c>
      <c r="S13" s="248" t="s">
        <v>153</v>
      </c>
    </row>
    <row r="14" spans="1:25" s="5" customFormat="1" ht="27.75" customHeight="1" x14ac:dyDescent="0.25">
      <c r="A14" s="189"/>
      <c r="B14" s="211"/>
      <c r="C14" s="189"/>
      <c r="D14" s="189"/>
      <c r="E14" s="189"/>
      <c r="F14" s="189"/>
      <c r="G14" s="188"/>
      <c r="H14" s="29" t="s">
        <v>8</v>
      </c>
      <c r="I14" s="29" t="s">
        <v>9</v>
      </c>
      <c r="J14" s="29" t="s">
        <v>10</v>
      </c>
      <c r="K14" s="29" t="s">
        <v>11</v>
      </c>
      <c r="L14" s="29" t="s">
        <v>12</v>
      </c>
      <c r="M14" s="206"/>
      <c r="N14" s="171"/>
      <c r="O14" s="171"/>
      <c r="P14" s="187"/>
      <c r="Q14" s="171"/>
      <c r="R14" s="251"/>
      <c r="S14" s="249"/>
    </row>
    <row r="15" spans="1:25" s="5" customFormat="1" ht="25.5" customHeight="1" x14ac:dyDescent="0.25">
      <c r="A15" s="169">
        <v>1</v>
      </c>
      <c r="B15" s="190" t="s">
        <v>82</v>
      </c>
      <c r="C15" s="191" t="s">
        <v>13</v>
      </c>
      <c r="D15" s="183">
        <v>42736</v>
      </c>
      <c r="E15" s="183">
        <v>43100</v>
      </c>
      <c r="F15" s="169" t="s">
        <v>14</v>
      </c>
      <c r="G15" s="121" t="s">
        <v>15</v>
      </c>
      <c r="H15" s="30" t="s">
        <v>16</v>
      </c>
      <c r="I15" s="30" t="s">
        <v>16</v>
      </c>
      <c r="J15" s="30" t="s">
        <v>16</v>
      </c>
      <c r="K15" s="30" t="s">
        <v>16</v>
      </c>
      <c r="L15" s="30" t="s">
        <v>16</v>
      </c>
      <c r="M15" s="31">
        <f>M19+M20+M21+M26+M30+M34+M35</f>
        <v>704273.9</v>
      </c>
      <c r="N15" s="31">
        <f>N19+N20+N26+N30+N21+N34</f>
        <v>471276.60000000003</v>
      </c>
      <c r="O15" s="31">
        <f>O19+O20+O26+O30+O21+O34</f>
        <v>461212.10000000003</v>
      </c>
      <c r="P15" s="31">
        <f>P19+P20+P26+P30+P21+P34</f>
        <v>461212.10000000003</v>
      </c>
      <c r="Q15" s="48">
        <f>Q19+Q20+Q26+Q30</f>
        <v>539359.00099999993</v>
      </c>
      <c r="R15" s="31">
        <v>492156.35060000001</v>
      </c>
      <c r="S15" s="32">
        <f>SUM(M15:R15)</f>
        <v>3129490.0516000004</v>
      </c>
    </row>
    <row r="16" spans="1:25" s="5" customFormat="1" ht="33.75" customHeight="1" x14ac:dyDescent="0.25">
      <c r="A16" s="169"/>
      <c r="B16" s="190"/>
      <c r="C16" s="191"/>
      <c r="D16" s="183"/>
      <c r="E16" s="183"/>
      <c r="F16" s="169"/>
      <c r="G16" s="121" t="s">
        <v>17</v>
      </c>
      <c r="H16" s="30" t="s">
        <v>16</v>
      </c>
      <c r="I16" s="30" t="s">
        <v>16</v>
      </c>
      <c r="J16" s="30" t="s">
        <v>16</v>
      </c>
      <c r="K16" s="30" t="s">
        <v>16</v>
      </c>
      <c r="L16" s="30" t="s">
        <v>16</v>
      </c>
      <c r="M16" s="33">
        <f>M22+M23+M27+M31+M36+M37</f>
        <v>257530</v>
      </c>
      <c r="N16" s="31">
        <f>N22+N27+N31</f>
        <v>0</v>
      </c>
      <c r="O16" s="31">
        <f>O22+O27+O31</f>
        <v>0</v>
      </c>
      <c r="P16" s="31">
        <f>P22+P27+P31</f>
        <v>0</v>
      </c>
      <c r="Q16" s="48">
        <f>Q22+Q27+Q31+Q23</f>
        <v>383682.33975000004</v>
      </c>
      <c r="R16" s="31">
        <v>106000</v>
      </c>
      <c r="S16" s="32">
        <f>SUM(M16:R16)</f>
        <v>747212.33975000004</v>
      </c>
    </row>
    <row r="17" spans="1:20" s="5" customFormat="1" ht="31.5" customHeight="1" x14ac:dyDescent="0.25">
      <c r="A17" s="169"/>
      <c r="B17" s="190"/>
      <c r="C17" s="191"/>
      <c r="D17" s="183"/>
      <c r="E17" s="183"/>
      <c r="F17" s="169"/>
      <c r="G17" s="121" t="s">
        <v>18</v>
      </c>
      <c r="H17" s="34" t="s">
        <v>16</v>
      </c>
      <c r="I17" s="34" t="s">
        <v>16</v>
      </c>
      <c r="J17" s="34" t="s">
        <v>16</v>
      </c>
      <c r="K17" s="34" t="s">
        <v>16</v>
      </c>
      <c r="L17" s="34" t="s">
        <v>16</v>
      </c>
      <c r="M17" s="33">
        <f>M24+M28+M38+M39</f>
        <v>515060</v>
      </c>
      <c r="N17" s="31">
        <f t="shared" ref="N17:R18" si="0">N24+N28+N32</f>
        <v>0</v>
      </c>
      <c r="O17" s="31">
        <f t="shared" si="0"/>
        <v>0</v>
      </c>
      <c r="P17" s="31">
        <f t="shared" si="0"/>
        <v>0</v>
      </c>
      <c r="Q17" s="48">
        <f t="shared" si="0"/>
        <v>0</v>
      </c>
      <c r="R17" s="31">
        <f t="shared" si="0"/>
        <v>0</v>
      </c>
      <c r="S17" s="32">
        <f>SUM(M17:R17)</f>
        <v>515060</v>
      </c>
    </row>
    <row r="18" spans="1:20" s="5" customFormat="1" ht="18.75" customHeight="1" x14ac:dyDescent="0.25">
      <c r="A18" s="169"/>
      <c r="B18" s="190"/>
      <c r="C18" s="191"/>
      <c r="D18" s="183"/>
      <c r="E18" s="183"/>
      <c r="F18" s="169"/>
      <c r="G18" s="121" t="s">
        <v>19</v>
      </c>
      <c r="H18" s="34" t="s">
        <v>16</v>
      </c>
      <c r="I18" s="34" t="s">
        <v>16</v>
      </c>
      <c r="J18" s="34" t="s">
        <v>16</v>
      </c>
      <c r="K18" s="34" t="s">
        <v>16</v>
      </c>
      <c r="L18" s="34" t="s">
        <v>16</v>
      </c>
      <c r="M18" s="33">
        <f>M25+M29+M33+M40</f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48">
        <f t="shared" si="0"/>
        <v>0</v>
      </c>
      <c r="R18" s="31">
        <f t="shared" si="0"/>
        <v>0</v>
      </c>
      <c r="S18" s="32">
        <f>SUM(M18:R18)</f>
        <v>0</v>
      </c>
    </row>
    <row r="19" spans="1:20" s="5" customFormat="1" x14ac:dyDescent="0.25">
      <c r="A19" s="172" t="s">
        <v>57</v>
      </c>
      <c r="B19" s="192" t="s">
        <v>144</v>
      </c>
      <c r="C19" s="196" t="s">
        <v>0</v>
      </c>
      <c r="D19" s="199">
        <v>42736</v>
      </c>
      <c r="E19" s="199">
        <v>43100</v>
      </c>
      <c r="F19" s="202">
        <v>1</v>
      </c>
      <c r="G19" s="181" t="s">
        <v>15</v>
      </c>
      <c r="H19" s="35">
        <v>932</v>
      </c>
      <c r="I19" s="36" t="s">
        <v>49</v>
      </c>
      <c r="J19" s="36" t="s">
        <v>50</v>
      </c>
      <c r="K19" s="36" t="s">
        <v>97</v>
      </c>
      <c r="L19" s="35" t="s">
        <v>77</v>
      </c>
      <c r="M19" s="136">
        <f>404566.3-13067.8</f>
        <v>391498.5</v>
      </c>
      <c r="N19" s="38">
        <v>469681.2</v>
      </c>
      <c r="O19" s="137">
        <v>459616.7</v>
      </c>
      <c r="P19" s="38">
        <f>O19</f>
        <v>459616.7</v>
      </c>
      <c r="Q19" s="38">
        <f>8456.087+471965.21106+1185+145.37194</f>
        <v>481751.67</v>
      </c>
      <c r="R19" s="38"/>
      <c r="S19" s="39"/>
    </row>
    <row r="20" spans="1:20" s="5" customFormat="1" ht="16.5" customHeight="1" x14ac:dyDescent="0.25">
      <c r="A20" s="173"/>
      <c r="B20" s="193"/>
      <c r="C20" s="197"/>
      <c r="D20" s="200"/>
      <c r="E20" s="200"/>
      <c r="F20" s="203"/>
      <c r="G20" s="195"/>
      <c r="H20" s="35">
        <v>932</v>
      </c>
      <c r="I20" s="36" t="s">
        <v>49</v>
      </c>
      <c r="J20" s="36" t="s">
        <v>50</v>
      </c>
      <c r="K20" s="36" t="s">
        <v>97</v>
      </c>
      <c r="L20" s="35" t="s">
        <v>96</v>
      </c>
      <c r="M20" s="37">
        <v>1595.4</v>
      </c>
      <c r="N20" s="38">
        <v>1595.4</v>
      </c>
      <c r="O20" s="38">
        <v>1595.4</v>
      </c>
      <c r="P20" s="38">
        <f>O20</f>
        <v>1595.4</v>
      </c>
      <c r="Q20" s="38"/>
      <c r="R20" s="38"/>
      <c r="S20" s="39"/>
    </row>
    <row r="21" spans="1:20" s="5" customFormat="1" ht="15" customHeight="1" x14ac:dyDescent="0.25">
      <c r="A21" s="173"/>
      <c r="B21" s="194"/>
      <c r="C21" s="197"/>
      <c r="D21" s="200"/>
      <c r="E21" s="200"/>
      <c r="F21" s="203"/>
      <c r="G21" s="182"/>
      <c r="H21" s="35"/>
      <c r="I21" s="36"/>
      <c r="J21" s="36"/>
      <c r="K21" s="36"/>
      <c r="L21" s="35"/>
      <c r="M21" s="37"/>
      <c r="N21" s="38"/>
      <c r="O21" s="38"/>
      <c r="P21" s="38"/>
      <c r="Q21" s="38"/>
      <c r="R21" s="38"/>
      <c r="S21" s="39"/>
    </row>
    <row r="22" spans="1:20" s="5" customFormat="1" x14ac:dyDescent="0.25">
      <c r="A22" s="173"/>
      <c r="B22" s="166" t="s">
        <v>72</v>
      </c>
      <c r="C22" s="197"/>
      <c r="D22" s="200"/>
      <c r="E22" s="200"/>
      <c r="F22" s="203"/>
      <c r="G22" s="181" t="s">
        <v>17</v>
      </c>
      <c r="H22" s="35"/>
      <c r="I22" s="36"/>
      <c r="J22" s="36"/>
      <c r="K22" s="36"/>
      <c r="L22" s="35"/>
      <c r="M22" s="40"/>
      <c r="N22" s="38"/>
      <c r="O22" s="38"/>
      <c r="P22" s="38"/>
      <c r="Q22" s="38">
        <f>260000-3551.26025</f>
        <v>256448.73975000001</v>
      </c>
      <c r="R22" s="38"/>
      <c r="S22" s="39"/>
    </row>
    <row r="23" spans="1:20" s="5" customFormat="1" x14ac:dyDescent="0.25">
      <c r="A23" s="173"/>
      <c r="B23" s="166"/>
      <c r="C23" s="197"/>
      <c r="D23" s="200"/>
      <c r="E23" s="200"/>
      <c r="F23" s="203"/>
      <c r="G23" s="182"/>
      <c r="H23" s="41"/>
      <c r="I23" s="41"/>
      <c r="J23" s="41"/>
      <c r="K23" s="41"/>
      <c r="L23" s="41"/>
      <c r="M23" s="42"/>
      <c r="N23" s="43"/>
      <c r="O23" s="43"/>
      <c r="P23" s="43"/>
      <c r="Q23" s="43">
        <f>93762.29897+33471.30103</f>
        <v>127233.60000000001</v>
      </c>
      <c r="R23" s="43"/>
      <c r="S23" s="44"/>
    </row>
    <row r="24" spans="1:20" s="5" customFormat="1" ht="30" x14ac:dyDescent="0.25">
      <c r="A24" s="173"/>
      <c r="B24" s="166"/>
      <c r="C24" s="197"/>
      <c r="D24" s="200"/>
      <c r="E24" s="200"/>
      <c r="F24" s="203"/>
      <c r="G24" s="122" t="s">
        <v>18</v>
      </c>
      <c r="H24" s="41"/>
      <c r="I24" s="41"/>
      <c r="J24" s="41"/>
      <c r="K24" s="41"/>
      <c r="L24" s="41"/>
      <c r="M24" s="42"/>
      <c r="N24" s="43"/>
      <c r="O24" s="43"/>
      <c r="P24" s="43"/>
      <c r="Q24" s="43"/>
      <c r="R24" s="43"/>
      <c r="S24" s="44"/>
    </row>
    <row r="25" spans="1:20" s="5" customFormat="1" x14ac:dyDescent="0.25">
      <c r="A25" s="174"/>
      <c r="B25" s="166"/>
      <c r="C25" s="198"/>
      <c r="D25" s="201"/>
      <c r="E25" s="201"/>
      <c r="F25" s="204"/>
      <c r="G25" s="122" t="s">
        <v>76</v>
      </c>
      <c r="H25" s="35"/>
      <c r="I25" s="35"/>
      <c r="J25" s="35"/>
      <c r="K25" s="35"/>
      <c r="L25" s="35"/>
      <c r="M25" s="40"/>
      <c r="N25" s="38"/>
      <c r="O25" s="38"/>
      <c r="P25" s="38"/>
      <c r="Q25" s="38"/>
      <c r="R25" s="38"/>
      <c r="S25" s="39"/>
    </row>
    <row r="26" spans="1:20" s="5" customFormat="1" ht="18" customHeight="1" x14ac:dyDescent="0.25">
      <c r="A26" s="167" t="s">
        <v>20</v>
      </c>
      <c r="B26" s="3" t="s">
        <v>73</v>
      </c>
      <c r="C26" s="185" t="s">
        <v>0</v>
      </c>
      <c r="D26" s="168">
        <v>42736</v>
      </c>
      <c r="E26" s="168">
        <v>43100</v>
      </c>
      <c r="F26" s="142">
        <v>1</v>
      </c>
      <c r="G26" s="122" t="s">
        <v>15</v>
      </c>
      <c r="H26" s="35">
        <v>932</v>
      </c>
      <c r="I26" s="36" t="s">
        <v>49</v>
      </c>
      <c r="J26" s="36" t="s">
        <v>50</v>
      </c>
      <c r="K26" s="36" t="s">
        <v>98</v>
      </c>
      <c r="L26" s="35">
        <v>610</v>
      </c>
      <c r="M26" s="40">
        <v>1080</v>
      </c>
      <c r="N26" s="38">
        <v>0</v>
      </c>
      <c r="O26" s="38">
        <v>0</v>
      </c>
      <c r="P26" s="38">
        <f>O26</f>
        <v>0</v>
      </c>
      <c r="Q26" s="38">
        <v>25841.100000000002</v>
      </c>
      <c r="R26" s="38"/>
      <c r="S26" s="39"/>
    </row>
    <row r="27" spans="1:20" s="5" customFormat="1" ht="30" x14ac:dyDescent="0.25">
      <c r="A27" s="167"/>
      <c r="B27" s="166" t="s">
        <v>74</v>
      </c>
      <c r="C27" s="185"/>
      <c r="D27" s="168"/>
      <c r="E27" s="168"/>
      <c r="F27" s="142"/>
      <c r="G27" s="122" t="s">
        <v>17</v>
      </c>
      <c r="H27" s="35"/>
      <c r="I27" s="35"/>
      <c r="J27" s="35"/>
      <c r="K27" s="35"/>
      <c r="L27" s="35"/>
      <c r="M27" s="40"/>
      <c r="N27" s="38"/>
      <c r="O27" s="38"/>
      <c r="P27" s="38"/>
      <c r="Q27" s="38"/>
      <c r="R27" s="38"/>
      <c r="S27" s="39"/>
    </row>
    <row r="28" spans="1:20" s="5" customFormat="1" ht="30" x14ac:dyDescent="0.25">
      <c r="A28" s="167"/>
      <c r="B28" s="166"/>
      <c r="C28" s="185"/>
      <c r="D28" s="168"/>
      <c r="E28" s="168"/>
      <c r="F28" s="142"/>
      <c r="G28" s="122" t="s">
        <v>21</v>
      </c>
      <c r="H28" s="35"/>
      <c r="I28" s="35"/>
      <c r="J28" s="35"/>
      <c r="K28" s="35"/>
      <c r="L28" s="35"/>
      <c r="M28" s="38"/>
      <c r="N28" s="38"/>
      <c r="O28" s="38"/>
      <c r="P28" s="38"/>
      <c r="Q28" s="38"/>
      <c r="R28" s="38"/>
      <c r="S28" s="39"/>
      <c r="T28" s="45"/>
    </row>
    <row r="29" spans="1:20" s="5" customFormat="1" x14ac:dyDescent="0.25">
      <c r="A29" s="167"/>
      <c r="B29" s="166"/>
      <c r="C29" s="185"/>
      <c r="D29" s="168"/>
      <c r="E29" s="168"/>
      <c r="F29" s="142"/>
      <c r="G29" s="122" t="s">
        <v>76</v>
      </c>
      <c r="H29" s="35"/>
      <c r="I29" s="35"/>
      <c r="J29" s="35"/>
      <c r="K29" s="35"/>
      <c r="L29" s="35"/>
      <c r="M29" s="38"/>
      <c r="N29" s="38"/>
      <c r="O29" s="38"/>
      <c r="P29" s="38"/>
      <c r="Q29" s="38"/>
      <c r="R29" s="38"/>
      <c r="S29" s="39"/>
    </row>
    <row r="30" spans="1:20" s="5" customFormat="1" ht="17.25" customHeight="1" x14ac:dyDescent="0.25">
      <c r="A30" s="167" t="s">
        <v>140</v>
      </c>
      <c r="B30" s="3" t="s">
        <v>26</v>
      </c>
      <c r="C30" s="184" t="s">
        <v>0</v>
      </c>
      <c r="D30" s="168">
        <v>42736</v>
      </c>
      <c r="E30" s="168">
        <v>43100</v>
      </c>
      <c r="F30" s="142">
        <v>1</v>
      </c>
      <c r="G30" s="122" t="s">
        <v>15</v>
      </c>
      <c r="H30" s="35" t="s">
        <v>85</v>
      </c>
      <c r="I30" s="35" t="s">
        <v>49</v>
      </c>
      <c r="J30" s="35" t="s">
        <v>50</v>
      </c>
      <c r="K30" s="35" t="s">
        <v>99</v>
      </c>
      <c r="L30" s="35">
        <v>240</v>
      </c>
      <c r="M30" s="38">
        <v>52500</v>
      </c>
      <c r="N30" s="38">
        <v>0</v>
      </c>
      <c r="O30" s="38">
        <v>0</v>
      </c>
      <c r="P30" s="38">
        <f>O30</f>
        <v>0</v>
      </c>
      <c r="Q30" s="38">
        <v>31766.231</v>
      </c>
      <c r="R30" s="38"/>
      <c r="S30" s="39"/>
    </row>
    <row r="31" spans="1:20" s="5" customFormat="1" ht="30" x14ac:dyDescent="0.25">
      <c r="A31" s="167"/>
      <c r="B31" s="166" t="s">
        <v>39</v>
      </c>
      <c r="C31" s="184"/>
      <c r="D31" s="168"/>
      <c r="E31" s="168"/>
      <c r="F31" s="142"/>
      <c r="G31" s="122" t="s">
        <v>17</v>
      </c>
      <c r="H31" s="35"/>
      <c r="I31" s="35"/>
      <c r="J31" s="35"/>
      <c r="K31" s="35"/>
      <c r="L31" s="35"/>
      <c r="M31" s="38"/>
      <c r="N31" s="38"/>
      <c r="O31" s="38"/>
      <c r="P31" s="38"/>
      <c r="Q31" s="38"/>
      <c r="R31" s="38"/>
      <c r="S31" s="39"/>
    </row>
    <row r="32" spans="1:20" s="5" customFormat="1" ht="30" x14ac:dyDescent="0.25">
      <c r="A32" s="167"/>
      <c r="B32" s="166"/>
      <c r="C32" s="184"/>
      <c r="D32" s="168"/>
      <c r="E32" s="168"/>
      <c r="F32" s="142"/>
      <c r="G32" s="122" t="s">
        <v>18</v>
      </c>
      <c r="H32" s="35"/>
      <c r="I32" s="35"/>
      <c r="J32" s="35"/>
      <c r="K32" s="35"/>
      <c r="L32" s="35"/>
      <c r="M32" s="38"/>
      <c r="N32" s="38"/>
      <c r="O32" s="38"/>
      <c r="P32" s="38"/>
      <c r="Q32" s="38"/>
      <c r="R32" s="38"/>
      <c r="S32" s="39"/>
    </row>
    <row r="33" spans="1:19" s="5" customFormat="1" x14ac:dyDescent="0.25">
      <c r="A33" s="167"/>
      <c r="B33" s="166"/>
      <c r="C33" s="184"/>
      <c r="D33" s="168"/>
      <c r="E33" s="168"/>
      <c r="F33" s="142"/>
      <c r="G33" s="122" t="s">
        <v>76</v>
      </c>
      <c r="H33" s="35"/>
      <c r="I33" s="35"/>
      <c r="J33" s="35"/>
      <c r="K33" s="35"/>
      <c r="L33" s="35"/>
      <c r="M33" s="38"/>
      <c r="N33" s="38"/>
      <c r="O33" s="38"/>
      <c r="P33" s="38"/>
      <c r="Q33" s="38"/>
      <c r="R33" s="38"/>
      <c r="S33" s="39"/>
    </row>
    <row r="34" spans="1:19" s="134" customFormat="1" x14ac:dyDescent="0.25">
      <c r="A34" s="213" t="s">
        <v>166</v>
      </c>
      <c r="B34" s="146" t="s">
        <v>27</v>
      </c>
      <c r="C34" s="214" t="s">
        <v>167</v>
      </c>
      <c r="D34" s="215">
        <v>42736</v>
      </c>
      <c r="E34" s="215">
        <v>43100</v>
      </c>
      <c r="F34" s="143">
        <v>1</v>
      </c>
      <c r="G34" s="144" t="s">
        <v>15</v>
      </c>
      <c r="H34" s="131">
        <v>932</v>
      </c>
      <c r="I34" s="132" t="s">
        <v>49</v>
      </c>
      <c r="J34" s="132" t="s">
        <v>50</v>
      </c>
      <c r="K34" s="132" t="s">
        <v>176</v>
      </c>
      <c r="L34" s="131" t="s">
        <v>77</v>
      </c>
      <c r="M34" s="133">
        <v>226989.97500000001</v>
      </c>
      <c r="N34" s="133"/>
      <c r="O34" s="133"/>
      <c r="P34" s="133"/>
      <c r="Q34" s="133"/>
      <c r="R34" s="133"/>
      <c r="S34" s="133"/>
    </row>
    <row r="35" spans="1:19" s="134" customFormat="1" x14ac:dyDescent="0.25">
      <c r="A35" s="213"/>
      <c r="B35" s="147"/>
      <c r="C35" s="214"/>
      <c r="D35" s="215"/>
      <c r="E35" s="215"/>
      <c r="F35" s="143"/>
      <c r="G35" s="145"/>
      <c r="H35" s="131" t="s">
        <v>168</v>
      </c>
      <c r="I35" s="132" t="s">
        <v>49</v>
      </c>
      <c r="J35" s="132" t="s">
        <v>50</v>
      </c>
      <c r="K35" s="132" t="s">
        <v>176</v>
      </c>
      <c r="L35" s="131" t="s">
        <v>147</v>
      </c>
      <c r="M35" s="133">
        <v>30610.025000000001</v>
      </c>
      <c r="N35" s="133"/>
      <c r="O35" s="133"/>
      <c r="P35" s="133"/>
      <c r="Q35" s="133"/>
      <c r="R35" s="133"/>
      <c r="S35" s="133"/>
    </row>
    <row r="36" spans="1:19" s="134" customFormat="1" x14ac:dyDescent="0.25">
      <c r="A36" s="213"/>
      <c r="B36" s="146" t="s">
        <v>174</v>
      </c>
      <c r="C36" s="214"/>
      <c r="D36" s="215"/>
      <c r="E36" s="215"/>
      <c r="F36" s="143"/>
      <c r="G36" s="149" t="s">
        <v>17</v>
      </c>
      <c r="H36" s="131">
        <v>932</v>
      </c>
      <c r="I36" s="132" t="s">
        <v>49</v>
      </c>
      <c r="J36" s="132" t="s">
        <v>50</v>
      </c>
      <c r="K36" s="132" t="s">
        <v>176</v>
      </c>
      <c r="L36" s="131" t="s">
        <v>77</v>
      </c>
      <c r="M36" s="133">
        <v>226919.97500000001</v>
      </c>
      <c r="N36" s="133"/>
      <c r="O36" s="133"/>
      <c r="P36" s="133"/>
      <c r="Q36" s="133"/>
      <c r="R36" s="133"/>
      <c r="S36" s="133"/>
    </row>
    <row r="37" spans="1:19" s="134" customFormat="1" x14ac:dyDescent="0.25">
      <c r="A37" s="213"/>
      <c r="B37" s="148"/>
      <c r="C37" s="214"/>
      <c r="D37" s="215"/>
      <c r="E37" s="215"/>
      <c r="F37" s="143"/>
      <c r="G37" s="150"/>
      <c r="H37" s="131" t="s">
        <v>168</v>
      </c>
      <c r="I37" s="131" t="s">
        <v>49</v>
      </c>
      <c r="J37" s="131" t="s">
        <v>50</v>
      </c>
      <c r="K37" s="131" t="s">
        <v>176</v>
      </c>
      <c r="L37" s="131" t="s">
        <v>147</v>
      </c>
      <c r="M37" s="133">
        <v>30610.025000000001</v>
      </c>
      <c r="N37" s="133"/>
      <c r="O37" s="133"/>
      <c r="P37" s="133"/>
      <c r="Q37" s="133"/>
      <c r="R37" s="133"/>
      <c r="S37" s="133"/>
    </row>
    <row r="38" spans="1:19" s="134" customFormat="1" x14ac:dyDescent="0.25">
      <c r="A38" s="213"/>
      <c r="B38" s="148"/>
      <c r="C38" s="214"/>
      <c r="D38" s="215"/>
      <c r="E38" s="215"/>
      <c r="F38" s="143"/>
      <c r="G38" s="149" t="s">
        <v>18</v>
      </c>
      <c r="H38" s="131">
        <v>932</v>
      </c>
      <c r="I38" s="131" t="s">
        <v>49</v>
      </c>
      <c r="J38" s="131" t="s">
        <v>50</v>
      </c>
      <c r="K38" s="131" t="s">
        <v>175</v>
      </c>
      <c r="L38" s="131" t="s">
        <v>77</v>
      </c>
      <c r="M38" s="133">
        <v>453839.95</v>
      </c>
      <c r="N38" s="133"/>
      <c r="O38" s="133"/>
      <c r="P38" s="133"/>
      <c r="Q38" s="133"/>
      <c r="R38" s="133"/>
      <c r="S38" s="133"/>
    </row>
    <row r="39" spans="1:19" s="134" customFormat="1" x14ac:dyDescent="0.25">
      <c r="A39" s="213"/>
      <c r="B39" s="148"/>
      <c r="C39" s="214"/>
      <c r="D39" s="215"/>
      <c r="E39" s="215"/>
      <c r="F39" s="143"/>
      <c r="G39" s="150"/>
      <c r="H39" s="131" t="s">
        <v>168</v>
      </c>
      <c r="I39" s="131" t="s">
        <v>49</v>
      </c>
      <c r="J39" s="131" t="s">
        <v>50</v>
      </c>
      <c r="K39" s="131" t="s">
        <v>175</v>
      </c>
      <c r="L39" s="131" t="s">
        <v>147</v>
      </c>
      <c r="M39" s="133">
        <v>61220.05</v>
      </c>
      <c r="N39" s="133"/>
      <c r="O39" s="133"/>
      <c r="P39" s="133"/>
      <c r="Q39" s="133"/>
      <c r="R39" s="133"/>
      <c r="S39" s="133"/>
    </row>
    <row r="40" spans="1:19" s="134" customFormat="1" x14ac:dyDescent="0.25">
      <c r="A40" s="213"/>
      <c r="B40" s="147"/>
      <c r="C40" s="214"/>
      <c r="D40" s="215"/>
      <c r="E40" s="215"/>
      <c r="F40" s="143"/>
      <c r="G40" s="135" t="s">
        <v>76</v>
      </c>
      <c r="H40" s="131"/>
      <c r="I40" s="131"/>
      <c r="J40" s="131"/>
      <c r="K40" s="131"/>
      <c r="L40" s="131"/>
      <c r="M40" s="133"/>
      <c r="N40" s="133"/>
      <c r="O40" s="133"/>
      <c r="P40" s="133"/>
      <c r="Q40" s="133"/>
      <c r="R40" s="133"/>
      <c r="S40" s="133"/>
    </row>
    <row r="41" spans="1:19" s="5" customFormat="1" ht="21.75" customHeight="1" x14ac:dyDescent="0.25">
      <c r="A41" s="169">
        <v>2</v>
      </c>
      <c r="B41" s="190" t="s">
        <v>75</v>
      </c>
      <c r="C41" s="191" t="s">
        <v>13</v>
      </c>
      <c r="D41" s="183">
        <v>42736</v>
      </c>
      <c r="E41" s="183">
        <v>43100</v>
      </c>
      <c r="F41" s="169" t="s">
        <v>16</v>
      </c>
      <c r="G41" s="121" t="s">
        <v>15</v>
      </c>
      <c r="H41" s="34" t="s">
        <v>16</v>
      </c>
      <c r="I41" s="34" t="s">
        <v>16</v>
      </c>
      <c r="J41" s="34" t="s">
        <v>16</v>
      </c>
      <c r="K41" s="34" t="s">
        <v>16</v>
      </c>
      <c r="L41" s="34" t="s">
        <v>16</v>
      </c>
      <c r="M41" s="31">
        <f>M45+M49+M53+M59+M60+M61+M62+M63+M67+M71+M75+M79+M83+M91+M99+M103+M57</f>
        <v>275573.30000000005</v>
      </c>
      <c r="N41" s="46">
        <f>N45+N49+N53+N59+N60+N61+N62+N63+N67+N71+N75+N79+N83+N91+N99+N103+N57</f>
        <v>310723.59999999998</v>
      </c>
      <c r="O41" s="46">
        <f>O45+O49+O53+O59+O60+O61+O62+O63+O67+O71+O75+O79+O83+O91+O99+O103+O57</f>
        <v>304880.3</v>
      </c>
      <c r="P41" s="46">
        <f>P45+P49+P53+P57+P59+P60+P61+P62+P63+P67+P71+P75+P79+P83+P91+P99+P103+P58</f>
        <v>304880.3</v>
      </c>
      <c r="Q41" s="48">
        <f>Q45+Q49+Q53+Q57+Q59+Q60+Q61+Q62+Q63+Q67+Q71+Q75+Q79+Q83+Q91+Q99+Q103+Q58</f>
        <v>372449.48700000002</v>
      </c>
      <c r="R41" s="46">
        <v>393313.45146000001</v>
      </c>
      <c r="S41" s="47">
        <f>SUM(M41:R41)</f>
        <v>1961820.4384599999</v>
      </c>
    </row>
    <row r="42" spans="1:19" s="5" customFormat="1" ht="28.5" x14ac:dyDescent="0.25">
      <c r="A42" s="169"/>
      <c r="B42" s="190"/>
      <c r="C42" s="191"/>
      <c r="D42" s="183"/>
      <c r="E42" s="183"/>
      <c r="F42" s="169"/>
      <c r="G42" s="121" t="s">
        <v>17</v>
      </c>
      <c r="H42" s="34" t="s">
        <v>16</v>
      </c>
      <c r="I42" s="34" t="s">
        <v>16</v>
      </c>
      <c r="J42" s="34" t="s">
        <v>16</v>
      </c>
      <c r="K42" s="34" t="s">
        <v>16</v>
      </c>
      <c r="L42" s="34" t="s">
        <v>16</v>
      </c>
      <c r="M42" s="31">
        <f t="shared" ref="M42:P44" si="1">M46+M50+M54+M64+M68+M72+M76+M80+M96+M100+M104</f>
        <v>1794.6000000000001</v>
      </c>
      <c r="N42" s="31">
        <f>N46+N50+N54+N64+N68+N72+N76+N80+N96+N100+N104</f>
        <v>1812.1000000000001</v>
      </c>
      <c r="O42" s="31">
        <f t="shared" si="1"/>
        <v>1828.3000000000002</v>
      </c>
      <c r="P42" s="31">
        <f t="shared" si="1"/>
        <v>1828.3000000000002</v>
      </c>
      <c r="Q42" s="48">
        <f t="shared" ref="Q42" si="2">Q46+Q50+Q54+Q64+Q68+Q72+Q76+Q80+Q96+Q100+Q104</f>
        <v>4176.5789600000007</v>
      </c>
      <c r="R42" s="31">
        <v>1572.7</v>
      </c>
      <c r="S42" s="49">
        <f>SUM(M42:R42)</f>
        <v>13012.578960000003</v>
      </c>
    </row>
    <row r="43" spans="1:19" s="5" customFormat="1" ht="30" customHeight="1" x14ac:dyDescent="0.25">
      <c r="A43" s="169"/>
      <c r="B43" s="190"/>
      <c r="C43" s="191"/>
      <c r="D43" s="183"/>
      <c r="E43" s="183"/>
      <c r="F43" s="169"/>
      <c r="G43" s="121" t="s">
        <v>18</v>
      </c>
      <c r="H43" s="34" t="s">
        <v>16</v>
      </c>
      <c r="I43" s="34" t="s">
        <v>16</v>
      </c>
      <c r="J43" s="34" t="s">
        <v>16</v>
      </c>
      <c r="K43" s="34" t="s">
        <v>16</v>
      </c>
      <c r="L43" s="34" t="s">
        <v>16</v>
      </c>
      <c r="M43" s="33">
        <f t="shared" si="1"/>
        <v>0</v>
      </c>
      <c r="N43" s="31">
        <f t="shared" si="1"/>
        <v>0</v>
      </c>
      <c r="O43" s="31">
        <f t="shared" si="1"/>
        <v>0</v>
      </c>
      <c r="P43" s="31">
        <f t="shared" si="1"/>
        <v>0</v>
      </c>
      <c r="Q43" s="31">
        <f t="shared" ref="Q43" si="3">Q47+Q51+Q55+Q65+Q69+Q73+Q77+Q81+Q97+Q101+Q105</f>
        <v>0</v>
      </c>
      <c r="R43" s="31">
        <f t="shared" ref="R43" si="4">R47+R51+R55+R65+R69+R73+R77+R81+R97+R101+R105</f>
        <v>0</v>
      </c>
      <c r="S43" s="32">
        <f>SUM(M43:R43)</f>
        <v>0</v>
      </c>
    </row>
    <row r="44" spans="1:19" s="5" customFormat="1" x14ac:dyDescent="0.25">
      <c r="A44" s="169"/>
      <c r="B44" s="190"/>
      <c r="C44" s="191"/>
      <c r="D44" s="183"/>
      <c r="E44" s="183"/>
      <c r="F44" s="169"/>
      <c r="G44" s="121" t="s">
        <v>76</v>
      </c>
      <c r="H44" s="34" t="s">
        <v>16</v>
      </c>
      <c r="I44" s="34" t="s">
        <v>16</v>
      </c>
      <c r="J44" s="34" t="s">
        <v>16</v>
      </c>
      <c r="K44" s="34" t="s">
        <v>16</v>
      </c>
      <c r="L44" s="34" t="s">
        <v>16</v>
      </c>
      <c r="M44" s="33">
        <f t="shared" si="1"/>
        <v>0</v>
      </c>
      <c r="N44" s="31">
        <f t="shared" si="1"/>
        <v>0</v>
      </c>
      <c r="O44" s="31">
        <f t="shared" si="1"/>
        <v>0</v>
      </c>
      <c r="P44" s="31">
        <f t="shared" si="1"/>
        <v>0</v>
      </c>
      <c r="Q44" s="31">
        <f t="shared" ref="Q44" si="5">Q48+Q52+Q56+Q66+Q70+Q74+Q78+Q82+Q98+Q102+Q106</f>
        <v>0</v>
      </c>
      <c r="R44" s="31">
        <f t="shared" ref="R44" si="6">R48+R52+R56+R66+R70+R74+R78+R82+R98+R102+R106</f>
        <v>0</v>
      </c>
      <c r="S44" s="32">
        <f>SUM(M44:R44)</f>
        <v>0</v>
      </c>
    </row>
    <row r="45" spans="1:19" s="5" customFormat="1" ht="18" customHeight="1" x14ac:dyDescent="0.25">
      <c r="A45" s="212" t="s">
        <v>58</v>
      </c>
      <c r="B45" s="3" t="s">
        <v>22</v>
      </c>
      <c r="C45" s="185" t="s">
        <v>0</v>
      </c>
      <c r="D45" s="168">
        <v>42736</v>
      </c>
      <c r="E45" s="168">
        <v>43100</v>
      </c>
      <c r="F45" s="142">
        <v>1</v>
      </c>
      <c r="G45" s="122" t="s">
        <v>15</v>
      </c>
      <c r="H45" s="50"/>
      <c r="I45" s="50"/>
      <c r="J45" s="50"/>
      <c r="K45" s="50"/>
      <c r="L45" s="50"/>
      <c r="M45" s="38"/>
      <c r="N45" s="38"/>
      <c r="O45" s="38"/>
      <c r="P45" s="38"/>
      <c r="Q45" s="38"/>
      <c r="R45" s="38"/>
      <c r="S45" s="39"/>
    </row>
    <row r="46" spans="1:19" s="5" customFormat="1" ht="30" x14ac:dyDescent="0.25">
      <c r="A46" s="212"/>
      <c r="B46" s="218" t="s">
        <v>23</v>
      </c>
      <c r="C46" s="185"/>
      <c r="D46" s="168"/>
      <c r="E46" s="168"/>
      <c r="F46" s="142"/>
      <c r="G46" s="122" t="s">
        <v>17</v>
      </c>
      <c r="H46" s="51">
        <v>932</v>
      </c>
      <c r="I46" s="52" t="s">
        <v>49</v>
      </c>
      <c r="J46" s="52" t="s">
        <v>51</v>
      </c>
      <c r="K46" s="52" t="s">
        <v>100</v>
      </c>
      <c r="L46" s="51">
        <v>240</v>
      </c>
      <c r="M46" s="37">
        <v>1406.9</v>
      </c>
      <c r="N46" s="38">
        <v>1406.9</v>
      </c>
      <c r="O46" s="38">
        <v>1406.9</v>
      </c>
      <c r="P46" s="38">
        <f>O46</f>
        <v>1406.9</v>
      </c>
      <c r="Q46" s="66">
        <v>1085.5725199999999</v>
      </c>
      <c r="R46" s="38"/>
      <c r="S46" s="39"/>
    </row>
    <row r="47" spans="1:19" s="5" customFormat="1" ht="31.5" customHeight="1" x14ac:dyDescent="0.25">
      <c r="A47" s="212"/>
      <c r="B47" s="218"/>
      <c r="C47" s="185"/>
      <c r="D47" s="168"/>
      <c r="E47" s="168"/>
      <c r="F47" s="142"/>
      <c r="G47" s="122" t="s">
        <v>18</v>
      </c>
      <c r="H47" s="53"/>
      <c r="I47" s="53"/>
      <c r="J47" s="53"/>
      <c r="K47" s="53"/>
      <c r="L47" s="53"/>
      <c r="M47" s="38"/>
      <c r="N47" s="38"/>
      <c r="O47" s="38"/>
      <c r="P47" s="38"/>
      <c r="Q47" s="38"/>
      <c r="R47" s="38"/>
      <c r="S47" s="39"/>
    </row>
    <row r="48" spans="1:19" s="5" customFormat="1" ht="22.5" customHeight="1" x14ac:dyDescent="0.25">
      <c r="A48" s="212"/>
      <c r="B48" s="218"/>
      <c r="C48" s="185"/>
      <c r="D48" s="168"/>
      <c r="E48" s="168"/>
      <c r="F48" s="142"/>
      <c r="G48" s="122" t="s">
        <v>19</v>
      </c>
      <c r="H48" s="53"/>
      <c r="I48" s="53"/>
      <c r="J48" s="53"/>
      <c r="K48" s="53"/>
      <c r="L48" s="53"/>
      <c r="M48" s="38"/>
      <c r="N48" s="38"/>
      <c r="O48" s="38"/>
      <c r="P48" s="38"/>
      <c r="Q48" s="38"/>
      <c r="R48" s="38"/>
      <c r="S48" s="39"/>
    </row>
    <row r="49" spans="1:20" s="5" customFormat="1" x14ac:dyDescent="0.25">
      <c r="A49" s="212" t="s">
        <v>59</v>
      </c>
      <c r="B49" s="3" t="s">
        <v>24</v>
      </c>
      <c r="C49" s="185" t="s">
        <v>0</v>
      </c>
      <c r="D49" s="168">
        <v>42736</v>
      </c>
      <c r="E49" s="168">
        <v>43100</v>
      </c>
      <c r="F49" s="142">
        <v>1</v>
      </c>
      <c r="G49" s="122" t="s">
        <v>15</v>
      </c>
      <c r="H49" s="51">
        <v>932</v>
      </c>
      <c r="I49" s="52" t="s">
        <v>49</v>
      </c>
      <c r="J49" s="52" t="s">
        <v>52</v>
      </c>
      <c r="K49" s="52" t="s">
        <v>101</v>
      </c>
      <c r="L49" s="51">
        <v>810</v>
      </c>
      <c r="M49" s="40">
        <v>1648</v>
      </c>
      <c r="N49" s="38">
        <v>1661.5</v>
      </c>
      <c r="O49" s="38">
        <v>1625.5</v>
      </c>
      <c r="P49" s="38">
        <f>O49</f>
        <v>1625.5</v>
      </c>
      <c r="Q49" s="38">
        <v>1825.5</v>
      </c>
      <c r="R49" s="38"/>
      <c r="S49" s="39"/>
    </row>
    <row r="50" spans="1:20" s="5" customFormat="1" ht="30" x14ac:dyDescent="0.25">
      <c r="A50" s="212"/>
      <c r="B50" s="218" t="s">
        <v>25</v>
      </c>
      <c r="C50" s="185"/>
      <c r="D50" s="168"/>
      <c r="E50" s="168"/>
      <c r="F50" s="142"/>
      <c r="G50" s="122" t="s">
        <v>17</v>
      </c>
      <c r="H50" s="53"/>
      <c r="I50" s="53"/>
      <c r="J50" s="53"/>
      <c r="K50" s="53"/>
      <c r="L50" s="53"/>
      <c r="M50" s="40"/>
      <c r="N50" s="38"/>
      <c r="O50" s="38"/>
      <c r="P50" s="38"/>
      <c r="Q50" s="38"/>
      <c r="R50" s="38"/>
      <c r="S50" s="39"/>
    </row>
    <row r="51" spans="1:20" s="5" customFormat="1" ht="30" x14ac:dyDescent="0.25">
      <c r="A51" s="212"/>
      <c r="B51" s="218"/>
      <c r="C51" s="185"/>
      <c r="D51" s="168"/>
      <c r="E51" s="168"/>
      <c r="F51" s="142"/>
      <c r="G51" s="122" t="s">
        <v>18</v>
      </c>
      <c r="H51" s="53"/>
      <c r="I51" s="53"/>
      <c r="J51" s="53"/>
      <c r="K51" s="53"/>
      <c r="L51" s="53"/>
      <c r="M51" s="40"/>
      <c r="N51" s="38"/>
      <c r="O51" s="38"/>
      <c r="P51" s="38"/>
      <c r="Q51" s="38"/>
      <c r="R51" s="38"/>
      <c r="S51" s="39"/>
    </row>
    <row r="52" spans="1:20" s="5" customFormat="1" x14ac:dyDescent="0.25">
      <c r="A52" s="212"/>
      <c r="B52" s="218"/>
      <c r="C52" s="185"/>
      <c r="D52" s="168"/>
      <c r="E52" s="168"/>
      <c r="F52" s="142"/>
      <c r="G52" s="122" t="s">
        <v>19</v>
      </c>
      <c r="H52" s="53"/>
      <c r="I52" s="53"/>
      <c r="J52" s="53"/>
      <c r="K52" s="53"/>
      <c r="L52" s="53"/>
      <c r="M52" s="40"/>
      <c r="N52" s="38"/>
      <c r="O52" s="38"/>
      <c r="P52" s="38"/>
      <c r="Q52" s="38"/>
      <c r="R52" s="38"/>
      <c r="S52" s="39"/>
    </row>
    <row r="53" spans="1:20" s="5" customFormat="1" ht="15" customHeight="1" x14ac:dyDescent="0.25">
      <c r="A53" s="212" t="s">
        <v>60</v>
      </c>
      <c r="B53" s="3" t="s">
        <v>26</v>
      </c>
      <c r="C53" s="185" t="s">
        <v>13</v>
      </c>
      <c r="D53" s="168">
        <v>42736</v>
      </c>
      <c r="E53" s="168">
        <v>43100</v>
      </c>
      <c r="F53" s="142">
        <v>1</v>
      </c>
      <c r="G53" s="122" t="s">
        <v>15</v>
      </c>
      <c r="H53" s="51">
        <v>932</v>
      </c>
      <c r="I53" s="52" t="s">
        <v>49</v>
      </c>
      <c r="J53" s="52" t="s">
        <v>53</v>
      </c>
      <c r="K53" s="52" t="s">
        <v>102</v>
      </c>
      <c r="L53" s="51">
        <v>240</v>
      </c>
      <c r="M53" s="40">
        <v>4669</v>
      </c>
      <c r="N53" s="38">
        <v>4708.3999999999996</v>
      </c>
      <c r="O53" s="38">
        <v>4604.3999999999996</v>
      </c>
      <c r="P53" s="38">
        <f>O53</f>
        <v>4604.3999999999996</v>
      </c>
      <c r="Q53" s="38">
        <v>5173.3999999999996</v>
      </c>
      <c r="R53" s="38"/>
      <c r="S53" s="39"/>
    </row>
    <row r="54" spans="1:20" s="5" customFormat="1" ht="30" customHeight="1" x14ac:dyDescent="0.25">
      <c r="A54" s="212"/>
      <c r="B54" s="218" t="s">
        <v>142</v>
      </c>
      <c r="C54" s="185"/>
      <c r="D54" s="168"/>
      <c r="E54" s="168"/>
      <c r="F54" s="142"/>
      <c r="G54" s="122" t="s">
        <v>17</v>
      </c>
      <c r="H54" s="51"/>
      <c r="I54" s="51"/>
      <c r="J54" s="51"/>
      <c r="K54" s="51"/>
      <c r="L54" s="51"/>
      <c r="M54" s="38"/>
      <c r="N54" s="38"/>
      <c r="O54" s="38"/>
      <c r="P54" s="38"/>
      <c r="Q54" s="38"/>
      <c r="R54" s="38"/>
      <c r="S54" s="39"/>
    </row>
    <row r="55" spans="1:20" s="5" customFormat="1" ht="30" customHeight="1" x14ac:dyDescent="0.25">
      <c r="A55" s="212"/>
      <c r="B55" s="218"/>
      <c r="C55" s="185"/>
      <c r="D55" s="168"/>
      <c r="E55" s="168"/>
      <c r="F55" s="142"/>
      <c r="G55" s="122" t="s">
        <v>18</v>
      </c>
      <c r="H55" s="51"/>
      <c r="I55" s="51"/>
      <c r="J55" s="51"/>
      <c r="K55" s="51"/>
      <c r="L55" s="51"/>
      <c r="M55" s="38"/>
      <c r="N55" s="38"/>
      <c r="O55" s="38"/>
      <c r="P55" s="38"/>
      <c r="Q55" s="38"/>
      <c r="R55" s="38"/>
      <c r="S55" s="39"/>
    </row>
    <row r="56" spans="1:20" s="5" customFormat="1" ht="15.75" customHeight="1" x14ac:dyDescent="0.25">
      <c r="A56" s="212"/>
      <c r="B56" s="254"/>
      <c r="C56" s="185"/>
      <c r="D56" s="168"/>
      <c r="E56" s="168"/>
      <c r="F56" s="142"/>
      <c r="G56" s="122" t="s">
        <v>19</v>
      </c>
      <c r="H56" s="51"/>
      <c r="I56" s="51"/>
      <c r="J56" s="51"/>
      <c r="K56" s="51"/>
      <c r="L56" s="51"/>
      <c r="M56" s="38"/>
      <c r="N56" s="38"/>
      <c r="O56" s="38"/>
      <c r="P56" s="38"/>
      <c r="Q56" s="38"/>
      <c r="R56" s="38"/>
      <c r="S56" s="39"/>
    </row>
    <row r="57" spans="1:20" s="55" customFormat="1" ht="18" customHeight="1" x14ac:dyDescent="0.25">
      <c r="A57" s="165" t="s">
        <v>61</v>
      </c>
      <c r="B57" s="54" t="s">
        <v>27</v>
      </c>
      <c r="C57" s="244" t="s">
        <v>89</v>
      </c>
      <c r="D57" s="243">
        <v>42736</v>
      </c>
      <c r="E57" s="243">
        <v>43100</v>
      </c>
      <c r="F57" s="245">
        <v>1</v>
      </c>
      <c r="G57" s="220" t="s">
        <v>15</v>
      </c>
      <c r="H57" s="180">
        <v>932</v>
      </c>
      <c r="I57" s="179" t="s">
        <v>51</v>
      </c>
      <c r="J57" s="179" t="s">
        <v>55</v>
      </c>
      <c r="K57" s="179" t="s">
        <v>103</v>
      </c>
      <c r="L57" s="177" t="s">
        <v>77</v>
      </c>
      <c r="M57" s="175">
        <f>89939-M59-M60-M61-M62-M63</f>
        <v>84565</v>
      </c>
      <c r="N57" s="175">
        <f>85805.7-1386</f>
        <v>84419.7</v>
      </c>
      <c r="O57" s="175">
        <f>83919.7-1355</f>
        <v>82564.7</v>
      </c>
      <c r="P57" s="175">
        <f>O57</f>
        <v>82564.7</v>
      </c>
      <c r="Q57" s="38">
        <v>50105.000999999997</v>
      </c>
      <c r="R57" s="38"/>
      <c r="S57" s="39"/>
      <c r="T57" s="55" t="s">
        <v>155</v>
      </c>
    </row>
    <row r="58" spans="1:20" s="55" customFormat="1" ht="18" customHeight="1" x14ac:dyDescent="0.25">
      <c r="A58" s="165"/>
      <c r="B58" s="56"/>
      <c r="C58" s="244"/>
      <c r="D58" s="243"/>
      <c r="E58" s="243"/>
      <c r="F58" s="245"/>
      <c r="G58" s="220"/>
      <c r="H58" s="180"/>
      <c r="I58" s="179"/>
      <c r="J58" s="179"/>
      <c r="K58" s="179"/>
      <c r="L58" s="178"/>
      <c r="M58" s="176"/>
      <c r="N58" s="176"/>
      <c r="O58" s="176"/>
      <c r="P58" s="176"/>
      <c r="Q58" s="38">
        <f>46257.999+600</f>
        <v>46857.999000000003</v>
      </c>
      <c r="R58" s="38"/>
      <c r="S58" s="39"/>
    </row>
    <row r="59" spans="1:20" s="55" customFormat="1" x14ac:dyDescent="0.25">
      <c r="A59" s="165"/>
      <c r="B59" s="241" t="s">
        <v>28</v>
      </c>
      <c r="C59" s="244"/>
      <c r="D59" s="243"/>
      <c r="E59" s="243"/>
      <c r="F59" s="245"/>
      <c r="G59" s="220"/>
      <c r="H59" s="180"/>
      <c r="I59" s="179"/>
      <c r="J59" s="179"/>
      <c r="K59" s="179"/>
      <c r="L59" s="51" t="s">
        <v>77</v>
      </c>
      <c r="M59" s="57">
        <v>1374</v>
      </c>
      <c r="N59" s="38">
        <v>1386</v>
      </c>
      <c r="O59" s="38">
        <v>1355</v>
      </c>
      <c r="P59" s="38">
        <f t="shared" ref="P59:P63" si="7">O59</f>
        <v>1355</v>
      </c>
      <c r="Q59" s="38">
        <v>1089.9000000000001</v>
      </c>
      <c r="R59" s="38"/>
      <c r="S59" s="39"/>
    </row>
    <row r="60" spans="1:20" s="55" customFormat="1" x14ac:dyDescent="0.25">
      <c r="A60" s="165"/>
      <c r="B60" s="241"/>
      <c r="C60" s="244"/>
      <c r="D60" s="243"/>
      <c r="E60" s="243"/>
      <c r="F60" s="245"/>
      <c r="G60" s="220"/>
      <c r="H60" s="51">
        <v>993</v>
      </c>
      <c r="I60" s="180"/>
      <c r="J60" s="180"/>
      <c r="K60" s="180"/>
      <c r="L60" s="51">
        <v>240</v>
      </c>
      <c r="M60" s="57">
        <v>1000</v>
      </c>
      <c r="N60" s="40">
        <v>1000</v>
      </c>
      <c r="O60" s="40">
        <v>1000</v>
      </c>
      <c r="P60" s="40">
        <f t="shared" si="7"/>
        <v>1000</v>
      </c>
      <c r="Q60" s="40">
        <v>1250</v>
      </c>
      <c r="R60" s="40"/>
      <c r="S60" s="58"/>
      <c r="T60" s="55" t="s">
        <v>170</v>
      </c>
    </row>
    <row r="61" spans="1:20" s="55" customFormat="1" x14ac:dyDescent="0.25">
      <c r="A61" s="165"/>
      <c r="B61" s="241"/>
      <c r="C61" s="244"/>
      <c r="D61" s="243"/>
      <c r="E61" s="243"/>
      <c r="F61" s="245"/>
      <c r="G61" s="220"/>
      <c r="H61" s="51">
        <v>994</v>
      </c>
      <c r="I61" s="180"/>
      <c r="J61" s="180"/>
      <c r="K61" s="180"/>
      <c r="L61" s="51">
        <v>240</v>
      </c>
      <c r="M61" s="57">
        <v>1000</v>
      </c>
      <c r="N61" s="40">
        <v>1000</v>
      </c>
      <c r="O61" s="40">
        <v>1000</v>
      </c>
      <c r="P61" s="40">
        <f t="shared" si="7"/>
        <v>1000</v>
      </c>
      <c r="Q61" s="40">
        <v>1080</v>
      </c>
      <c r="R61" s="40"/>
      <c r="S61" s="58"/>
      <c r="T61" s="55" t="s">
        <v>171</v>
      </c>
    </row>
    <row r="62" spans="1:20" s="55" customFormat="1" x14ac:dyDescent="0.25">
      <c r="A62" s="165"/>
      <c r="B62" s="241"/>
      <c r="C62" s="244"/>
      <c r="D62" s="243"/>
      <c r="E62" s="243"/>
      <c r="F62" s="245"/>
      <c r="G62" s="220"/>
      <c r="H62" s="51">
        <v>995</v>
      </c>
      <c r="I62" s="180"/>
      <c r="J62" s="180"/>
      <c r="K62" s="180"/>
      <c r="L62" s="51">
        <v>240</v>
      </c>
      <c r="M62" s="57">
        <v>1000</v>
      </c>
      <c r="N62" s="40">
        <v>1000</v>
      </c>
      <c r="O62" s="40">
        <v>1000</v>
      </c>
      <c r="P62" s="40">
        <f t="shared" si="7"/>
        <v>1000</v>
      </c>
      <c r="Q62" s="40">
        <v>1250</v>
      </c>
      <c r="R62" s="40"/>
      <c r="S62" s="58"/>
      <c r="T62" s="55" t="s">
        <v>172</v>
      </c>
    </row>
    <row r="63" spans="1:20" s="55" customFormat="1" x14ac:dyDescent="0.25">
      <c r="A63" s="165"/>
      <c r="B63" s="241"/>
      <c r="C63" s="244"/>
      <c r="D63" s="243"/>
      <c r="E63" s="243"/>
      <c r="F63" s="245"/>
      <c r="G63" s="220"/>
      <c r="H63" s="51">
        <v>996</v>
      </c>
      <c r="I63" s="180"/>
      <c r="J63" s="180"/>
      <c r="K63" s="180"/>
      <c r="L63" s="51">
        <v>240</v>
      </c>
      <c r="M63" s="57">
        <v>1000</v>
      </c>
      <c r="N63" s="40">
        <v>1000</v>
      </c>
      <c r="O63" s="40">
        <v>1000</v>
      </c>
      <c r="P63" s="40">
        <f t="shared" si="7"/>
        <v>1000</v>
      </c>
      <c r="Q63" s="40">
        <v>1200</v>
      </c>
      <c r="R63" s="40"/>
      <c r="S63" s="58"/>
      <c r="T63" s="55" t="s">
        <v>173</v>
      </c>
    </row>
    <row r="64" spans="1:20" s="55" customFormat="1" ht="29.25" customHeight="1" x14ac:dyDescent="0.25">
      <c r="A64" s="165"/>
      <c r="B64" s="241"/>
      <c r="C64" s="244"/>
      <c r="D64" s="243"/>
      <c r="E64" s="243"/>
      <c r="F64" s="245"/>
      <c r="G64" s="123" t="s">
        <v>17</v>
      </c>
      <c r="H64" s="51"/>
      <c r="I64" s="51"/>
      <c r="J64" s="51"/>
      <c r="K64" s="51"/>
      <c r="L64" s="51"/>
      <c r="M64" s="57"/>
      <c r="N64" s="38"/>
      <c r="O64" s="38"/>
      <c r="P64" s="38"/>
      <c r="Q64" s="38">
        <v>2766.4</v>
      </c>
      <c r="R64" s="38"/>
      <c r="S64" s="39"/>
    </row>
    <row r="65" spans="1:19" s="55" customFormat="1" ht="30" x14ac:dyDescent="0.25">
      <c r="A65" s="165"/>
      <c r="B65" s="241"/>
      <c r="C65" s="244"/>
      <c r="D65" s="243"/>
      <c r="E65" s="243"/>
      <c r="F65" s="245"/>
      <c r="G65" s="123" t="s">
        <v>18</v>
      </c>
      <c r="H65" s="51"/>
      <c r="I65" s="51"/>
      <c r="J65" s="51"/>
      <c r="K65" s="51"/>
      <c r="L65" s="51"/>
      <c r="M65" s="57"/>
      <c r="N65" s="38"/>
      <c r="O65" s="38"/>
      <c r="P65" s="38"/>
      <c r="Q65" s="38"/>
      <c r="R65" s="38"/>
      <c r="S65" s="39"/>
    </row>
    <row r="66" spans="1:19" s="55" customFormat="1" x14ac:dyDescent="0.25">
      <c r="A66" s="165"/>
      <c r="B66" s="242"/>
      <c r="C66" s="244"/>
      <c r="D66" s="243"/>
      <c r="E66" s="243"/>
      <c r="F66" s="245"/>
      <c r="G66" s="123" t="s">
        <v>19</v>
      </c>
      <c r="H66" s="51"/>
      <c r="I66" s="51"/>
      <c r="J66" s="51"/>
      <c r="K66" s="51"/>
      <c r="L66" s="51"/>
      <c r="M66" s="57"/>
      <c r="N66" s="38"/>
      <c r="O66" s="38"/>
      <c r="P66" s="38"/>
      <c r="Q66" s="38"/>
      <c r="R66" s="38"/>
      <c r="S66" s="39"/>
    </row>
    <row r="67" spans="1:19" s="5" customFormat="1" x14ac:dyDescent="0.25">
      <c r="A67" s="167" t="s">
        <v>29</v>
      </c>
      <c r="B67" s="59" t="s">
        <v>30</v>
      </c>
      <c r="C67" s="185" t="s">
        <v>13</v>
      </c>
      <c r="D67" s="168">
        <v>42736</v>
      </c>
      <c r="E67" s="168">
        <v>43100</v>
      </c>
      <c r="F67" s="142">
        <v>1</v>
      </c>
      <c r="G67" s="122" t="s">
        <v>15</v>
      </c>
      <c r="H67" s="60">
        <v>932</v>
      </c>
      <c r="I67" s="61" t="s">
        <v>51</v>
      </c>
      <c r="J67" s="61" t="s">
        <v>55</v>
      </c>
      <c r="K67" s="61" t="s">
        <v>104</v>
      </c>
      <c r="L67" s="60">
        <v>240</v>
      </c>
      <c r="M67" s="137">
        <f>130495.7+210</f>
        <v>130705.7</v>
      </c>
      <c r="N67" s="38">
        <v>170769.3</v>
      </c>
      <c r="O67" s="38">
        <v>167018</v>
      </c>
      <c r="P67" s="38">
        <f>O67</f>
        <v>167018</v>
      </c>
      <c r="Q67" s="38">
        <v>193918.2</v>
      </c>
      <c r="R67" s="38"/>
      <c r="S67" s="39"/>
    </row>
    <row r="68" spans="1:19" s="5" customFormat="1" ht="30" x14ac:dyDescent="0.25">
      <c r="A68" s="167"/>
      <c r="B68" s="218" t="s">
        <v>31</v>
      </c>
      <c r="C68" s="185"/>
      <c r="D68" s="168"/>
      <c r="E68" s="168"/>
      <c r="F68" s="142"/>
      <c r="G68" s="122" t="s">
        <v>17</v>
      </c>
      <c r="H68" s="51"/>
      <c r="I68" s="51"/>
      <c r="J68" s="51"/>
      <c r="K68" s="51"/>
      <c r="L68" s="51"/>
      <c r="M68" s="57"/>
      <c r="N68" s="38"/>
      <c r="O68" s="38"/>
      <c r="P68" s="38"/>
      <c r="Q68" s="38"/>
      <c r="R68" s="38"/>
      <c r="S68" s="39"/>
    </row>
    <row r="69" spans="1:19" s="5" customFormat="1" ht="33" customHeight="1" x14ac:dyDescent="0.25">
      <c r="A69" s="167"/>
      <c r="B69" s="218"/>
      <c r="C69" s="185"/>
      <c r="D69" s="168"/>
      <c r="E69" s="168"/>
      <c r="F69" s="142"/>
      <c r="G69" s="122" t="s">
        <v>18</v>
      </c>
      <c r="H69" s="51"/>
      <c r="I69" s="51"/>
      <c r="J69" s="51"/>
      <c r="K69" s="51"/>
      <c r="L69" s="51"/>
      <c r="M69" s="57"/>
      <c r="N69" s="38"/>
      <c r="O69" s="38"/>
      <c r="P69" s="38"/>
      <c r="Q69" s="38"/>
      <c r="R69" s="38"/>
      <c r="S69" s="39"/>
    </row>
    <row r="70" spans="1:19" s="5" customFormat="1" x14ac:dyDescent="0.25">
      <c r="A70" s="167"/>
      <c r="B70" s="218"/>
      <c r="C70" s="185"/>
      <c r="D70" s="168"/>
      <c r="E70" s="168"/>
      <c r="F70" s="142"/>
      <c r="G70" s="122" t="s">
        <v>19</v>
      </c>
      <c r="H70" s="51"/>
      <c r="I70" s="51"/>
      <c r="J70" s="51"/>
      <c r="K70" s="51"/>
      <c r="L70" s="51"/>
      <c r="M70" s="57"/>
      <c r="N70" s="38"/>
      <c r="O70" s="38"/>
      <c r="P70" s="38"/>
      <c r="Q70" s="38"/>
      <c r="R70" s="38"/>
      <c r="S70" s="39"/>
    </row>
    <row r="71" spans="1:19" s="5" customFormat="1" ht="15" customHeight="1" x14ac:dyDescent="0.25">
      <c r="A71" s="212" t="s">
        <v>62</v>
      </c>
      <c r="B71" s="3" t="s">
        <v>79</v>
      </c>
      <c r="C71" s="185" t="s">
        <v>13</v>
      </c>
      <c r="D71" s="168">
        <v>42736</v>
      </c>
      <c r="E71" s="168">
        <v>43100</v>
      </c>
      <c r="F71" s="142">
        <v>1</v>
      </c>
      <c r="G71" s="122" t="s">
        <v>15</v>
      </c>
      <c r="H71" s="51">
        <v>932</v>
      </c>
      <c r="I71" s="52" t="s">
        <v>51</v>
      </c>
      <c r="J71" s="52" t="s">
        <v>55</v>
      </c>
      <c r="K71" s="52" t="s">
        <v>105</v>
      </c>
      <c r="L71" s="51" t="s">
        <v>77</v>
      </c>
      <c r="M71" s="57">
        <v>500</v>
      </c>
      <c r="N71" s="38">
        <v>0</v>
      </c>
      <c r="O71" s="38">
        <v>0</v>
      </c>
      <c r="P71" s="38">
        <f>O71</f>
        <v>0</v>
      </c>
      <c r="Q71" s="38">
        <v>2250</v>
      </c>
      <c r="R71" s="38"/>
      <c r="S71" s="39"/>
    </row>
    <row r="72" spans="1:19" s="5" customFormat="1" ht="33" customHeight="1" x14ac:dyDescent="0.25">
      <c r="A72" s="212"/>
      <c r="B72" s="166" t="s">
        <v>78</v>
      </c>
      <c r="C72" s="185"/>
      <c r="D72" s="168"/>
      <c r="E72" s="168"/>
      <c r="F72" s="142"/>
      <c r="G72" s="122" t="s">
        <v>17</v>
      </c>
      <c r="H72" s="51"/>
      <c r="I72" s="51"/>
      <c r="J72" s="51"/>
      <c r="K72" s="51"/>
      <c r="L72" s="51"/>
      <c r="M72" s="57"/>
      <c r="N72" s="38"/>
      <c r="O72" s="38"/>
      <c r="P72" s="38"/>
      <c r="Q72" s="38"/>
      <c r="R72" s="38"/>
      <c r="S72" s="39"/>
    </row>
    <row r="73" spans="1:19" s="5" customFormat="1" ht="27" customHeight="1" x14ac:dyDescent="0.25">
      <c r="A73" s="212"/>
      <c r="B73" s="166"/>
      <c r="C73" s="185"/>
      <c r="D73" s="168"/>
      <c r="E73" s="168"/>
      <c r="F73" s="142"/>
      <c r="G73" s="122" t="s">
        <v>18</v>
      </c>
      <c r="H73" s="51"/>
      <c r="I73" s="51"/>
      <c r="J73" s="51"/>
      <c r="K73" s="51"/>
      <c r="L73" s="51"/>
      <c r="M73" s="57"/>
      <c r="N73" s="38"/>
      <c r="O73" s="38"/>
      <c r="P73" s="38"/>
      <c r="Q73" s="38"/>
      <c r="R73" s="38"/>
      <c r="S73" s="39"/>
    </row>
    <row r="74" spans="1:19" s="5" customFormat="1" ht="20.25" customHeight="1" x14ac:dyDescent="0.25">
      <c r="A74" s="212"/>
      <c r="B74" s="166"/>
      <c r="C74" s="185"/>
      <c r="D74" s="168"/>
      <c r="E74" s="168"/>
      <c r="F74" s="142"/>
      <c r="G74" s="122" t="s">
        <v>19</v>
      </c>
      <c r="H74" s="51"/>
      <c r="I74" s="51"/>
      <c r="J74" s="51"/>
      <c r="K74" s="51"/>
      <c r="L74" s="51"/>
      <c r="M74" s="57"/>
      <c r="N74" s="38"/>
      <c r="O74" s="38"/>
      <c r="P74" s="38"/>
      <c r="Q74" s="38"/>
      <c r="R74" s="38"/>
      <c r="S74" s="39"/>
    </row>
    <row r="75" spans="1:19" s="5" customFormat="1" x14ac:dyDescent="0.25">
      <c r="A75" s="167" t="s">
        <v>32</v>
      </c>
      <c r="B75" s="3" t="s">
        <v>33</v>
      </c>
      <c r="C75" s="185" t="s">
        <v>0</v>
      </c>
      <c r="D75" s="168">
        <v>42736</v>
      </c>
      <c r="E75" s="168">
        <v>43100</v>
      </c>
      <c r="F75" s="142">
        <v>1</v>
      </c>
      <c r="G75" s="122" t="s">
        <v>15</v>
      </c>
      <c r="H75" s="51">
        <v>932</v>
      </c>
      <c r="I75" s="52" t="s">
        <v>51</v>
      </c>
      <c r="J75" s="52" t="s">
        <v>55</v>
      </c>
      <c r="K75" s="52" t="s">
        <v>106</v>
      </c>
      <c r="L75" s="51">
        <v>240</v>
      </c>
      <c r="M75" s="57">
        <v>812</v>
      </c>
      <c r="N75" s="38">
        <v>819</v>
      </c>
      <c r="O75" s="38">
        <v>801</v>
      </c>
      <c r="P75" s="38">
        <f>O75</f>
        <v>801</v>
      </c>
      <c r="Q75" s="38">
        <v>900</v>
      </c>
      <c r="R75" s="38"/>
      <c r="S75" s="39"/>
    </row>
    <row r="76" spans="1:19" s="5" customFormat="1" ht="31.5" customHeight="1" x14ac:dyDescent="0.25">
      <c r="A76" s="167"/>
      <c r="B76" s="218" t="s">
        <v>34</v>
      </c>
      <c r="C76" s="185"/>
      <c r="D76" s="168"/>
      <c r="E76" s="168"/>
      <c r="F76" s="142"/>
      <c r="G76" s="122" t="s">
        <v>17</v>
      </c>
      <c r="H76" s="51"/>
      <c r="I76" s="51"/>
      <c r="J76" s="51"/>
      <c r="K76" s="51"/>
      <c r="L76" s="51"/>
      <c r="M76" s="57"/>
      <c r="N76" s="38"/>
      <c r="O76" s="38"/>
      <c r="P76" s="38"/>
      <c r="Q76" s="38"/>
      <c r="R76" s="38"/>
      <c r="S76" s="39"/>
    </row>
    <row r="77" spans="1:19" s="5" customFormat="1" ht="31.5" customHeight="1" x14ac:dyDescent="0.25">
      <c r="A77" s="167"/>
      <c r="B77" s="218"/>
      <c r="C77" s="185"/>
      <c r="D77" s="168"/>
      <c r="E77" s="168"/>
      <c r="F77" s="142"/>
      <c r="G77" s="122" t="s">
        <v>18</v>
      </c>
      <c r="H77" s="51"/>
      <c r="I77" s="51"/>
      <c r="J77" s="51"/>
      <c r="K77" s="51"/>
      <c r="L77" s="51"/>
      <c r="M77" s="57"/>
      <c r="N77" s="38"/>
      <c r="O77" s="38"/>
      <c r="P77" s="38"/>
      <c r="Q77" s="38"/>
      <c r="R77" s="38"/>
      <c r="S77" s="39"/>
    </row>
    <row r="78" spans="1:19" s="5" customFormat="1" ht="18.75" customHeight="1" x14ac:dyDescent="0.25">
      <c r="A78" s="167"/>
      <c r="B78" s="218"/>
      <c r="C78" s="185"/>
      <c r="D78" s="168"/>
      <c r="E78" s="168"/>
      <c r="F78" s="142"/>
      <c r="G78" s="122" t="s">
        <v>19</v>
      </c>
      <c r="H78" s="51"/>
      <c r="I78" s="51"/>
      <c r="J78" s="51"/>
      <c r="K78" s="51"/>
      <c r="L78" s="51"/>
      <c r="M78" s="57"/>
      <c r="N78" s="38"/>
      <c r="O78" s="38"/>
      <c r="P78" s="38"/>
      <c r="Q78" s="38"/>
      <c r="R78" s="38"/>
      <c r="S78" s="39"/>
    </row>
    <row r="79" spans="1:19" s="5" customFormat="1" x14ac:dyDescent="0.25">
      <c r="A79" s="167" t="s">
        <v>35</v>
      </c>
      <c r="B79" s="3" t="s">
        <v>36</v>
      </c>
      <c r="C79" s="185" t="s">
        <v>0</v>
      </c>
      <c r="D79" s="168">
        <v>42736</v>
      </c>
      <c r="E79" s="168">
        <v>43100</v>
      </c>
      <c r="F79" s="142">
        <v>1</v>
      </c>
      <c r="G79" s="122" t="s">
        <v>15</v>
      </c>
      <c r="H79" s="51">
        <v>932</v>
      </c>
      <c r="I79" s="52" t="s">
        <v>51</v>
      </c>
      <c r="J79" s="51" t="s">
        <v>51</v>
      </c>
      <c r="K79" s="52" t="s">
        <v>107</v>
      </c>
      <c r="L79" s="51">
        <v>240</v>
      </c>
      <c r="M79" s="62">
        <v>864</v>
      </c>
      <c r="N79" s="38">
        <v>819</v>
      </c>
      <c r="O79" s="38">
        <v>801</v>
      </c>
      <c r="P79" s="38">
        <f>O79</f>
        <v>801</v>
      </c>
      <c r="Q79" s="38">
        <f>1489.6318+300.8232</f>
        <v>1790.4550000000002</v>
      </c>
      <c r="R79" s="38"/>
      <c r="S79" s="39"/>
    </row>
    <row r="80" spans="1:19" s="5" customFormat="1" ht="31.5" customHeight="1" x14ac:dyDescent="0.25">
      <c r="A80" s="167"/>
      <c r="B80" s="254" t="s">
        <v>108</v>
      </c>
      <c r="C80" s="185"/>
      <c r="D80" s="168"/>
      <c r="E80" s="168"/>
      <c r="F80" s="142"/>
      <c r="G80" s="122" t="s">
        <v>17</v>
      </c>
      <c r="H80" s="51"/>
      <c r="I80" s="51"/>
      <c r="J80" s="52"/>
      <c r="K80" s="52"/>
      <c r="L80" s="51"/>
      <c r="M80" s="38"/>
      <c r="N80" s="38"/>
      <c r="O80" s="38"/>
      <c r="P80" s="38"/>
      <c r="Q80" s="38"/>
      <c r="R80" s="38"/>
      <c r="S80" s="39"/>
    </row>
    <row r="81" spans="1:19" s="5" customFormat="1" ht="34.5" customHeight="1" x14ac:dyDescent="0.25">
      <c r="A81" s="167"/>
      <c r="B81" s="255"/>
      <c r="C81" s="185"/>
      <c r="D81" s="168"/>
      <c r="E81" s="168"/>
      <c r="F81" s="142"/>
      <c r="G81" s="122" t="s">
        <v>18</v>
      </c>
      <c r="H81" s="51"/>
      <c r="I81" s="51"/>
      <c r="J81" s="51"/>
      <c r="K81" s="51"/>
      <c r="L81" s="51"/>
      <c r="M81" s="38"/>
      <c r="N81" s="38"/>
      <c r="O81" s="38"/>
      <c r="P81" s="38"/>
      <c r="Q81" s="38"/>
      <c r="R81" s="38"/>
      <c r="S81" s="39"/>
    </row>
    <row r="82" spans="1:19" s="5" customFormat="1" ht="16.5" customHeight="1" x14ac:dyDescent="0.25">
      <c r="A82" s="167"/>
      <c r="B82" s="256"/>
      <c r="C82" s="185"/>
      <c r="D82" s="168"/>
      <c r="E82" s="168"/>
      <c r="F82" s="142"/>
      <c r="G82" s="122" t="s">
        <v>19</v>
      </c>
      <c r="H82" s="51"/>
      <c r="I82" s="51"/>
      <c r="J82" s="51"/>
      <c r="K82" s="51"/>
      <c r="L82" s="51"/>
      <c r="M82" s="38"/>
      <c r="N82" s="38"/>
      <c r="O82" s="38"/>
      <c r="P82" s="38"/>
      <c r="Q82" s="38"/>
      <c r="R82" s="38"/>
      <c r="S82" s="39"/>
    </row>
    <row r="83" spans="1:19" s="5" customFormat="1" ht="16.5" customHeight="1" x14ac:dyDescent="0.25">
      <c r="A83" s="6"/>
      <c r="B83" s="54" t="s">
        <v>38</v>
      </c>
      <c r="C83" s="239" t="s">
        <v>133</v>
      </c>
      <c r="D83" s="236">
        <v>42736</v>
      </c>
      <c r="E83" s="236">
        <v>43100</v>
      </c>
      <c r="F83" s="240">
        <v>1</v>
      </c>
      <c r="G83" s="123" t="s">
        <v>15</v>
      </c>
      <c r="H83" s="51"/>
      <c r="I83" s="52" t="s">
        <v>51</v>
      </c>
      <c r="J83" s="52" t="s">
        <v>55</v>
      </c>
      <c r="K83" s="51" t="s">
        <v>157</v>
      </c>
      <c r="L83" s="51" t="s">
        <v>77</v>
      </c>
      <c r="M83" s="38">
        <f>M84+M85+M86+M87</f>
        <v>0</v>
      </c>
      <c r="N83" s="38">
        <f>N84+N85+N86+N87</f>
        <v>0</v>
      </c>
      <c r="O83" s="38">
        <f>O84+O85+O86+O87</f>
        <v>0</v>
      </c>
      <c r="P83" s="38">
        <f t="shared" ref="P83:P87" si="8">O83</f>
        <v>0</v>
      </c>
      <c r="Q83" s="38">
        <f>Q84+Q85+Q86+Q87</f>
        <v>7749.402</v>
      </c>
      <c r="R83" s="38"/>
      <c r="S83" s="39"/>
    </row>
    <row r="84" spans="1:19" s="5" customFormat="1" ht="16.5" customHeight="1" x14ac:dyDescent="0.25">
      <c r="A84" s="252" t="s">
        <v>37</v>
      </c>
      <c r="B84" s="233" t="s">
        <v>39</v>
      </c>
      <c r="C84" s="228"/>
      <c r="D84" s="237"/>
      <c r="E84" s="237"/>
      <c r="F84" s="237"/>
      <c r="G84" s="220"/>
      <c r="H84" s="51">
        <v>993</v>
      </c>
      <c r="I84" s="177"/>
      <c r="J84" s="177"/>
      <c r="K84" s="177"/>
      <c r="L84" s="51">
        <v>240</v>
      </c>
      <c r="M84" s="38">
        <v>0</v>
      </c>
      <c r="N84" s="38">
        <v>0</v>
      </c>
      <c r="O84" s="38">
        <v>0</v>
      </c>
      <c r="P84" s="38">
        <f t="shared" si="8"/>
        <v>0</v>
      </c>
      <c r="Q84" s="38">
        <v>1652.0920000000001</v>
      </c>
      <c r="R84" s="38"/>
      <c r="S84" s="39"/>
    </row>
    <row r="85" spans="1:19" s="5" customFormat="1" ht="16.5" customHeight="1" x14ac:dyDescent="0.25">
      <c r="A85" s="252"/>
      <c r="B85" s="234"/>
      <c r="C85" s="228"/>
      <c r="D85" s="237"/>
      <c r="E85" s="237"/>
      <c r="F85" s="237"/>
      <c r="G85" s="220"/>
      <c r="H85" s="51">
        <v>994</v>
      </c>
      <c r="I85" s="232"/>
      <c r="J85" s="232"/>
      <c r="K85" s="232"/>
      <c r="L85" s="51">
        <v>240</v>
      </c>
      <c r="M85" s="37">
        <v>0</v>
      </c>
      <c r="N85" s="38">
        <v>0</v>
      </c>
      <c r="O85" s="38">
        <v>0</v>
      </c>
      <c r="P85" s="38">
        <f t="shared" si="8"/>
        <v>0</v>
      </c>
      <c r="Q85" s="38">
        <v>1767.3600000000001</v>
      </c>
      <c r="R85" s="38"/>
      <c r="S85" s="39"/>
    </row>
    <row r="86" spans="1:19" s="5" customFormat="1" ht="16.5" customHeight="1" x14ac:dyDescent="0.25">
      <c r="A86" s="252"/>
      <c r="B86" s="234"/>
      <c r="C86" s="228"/>
      <c r="D86" s="237"/>
      <c r="E86" s="237"/>
      <c r="F86" s="237"/>
      <c r="G86" s="220"/>
      <c r="H86" s="51">
        <v>995</v>
      </c>
      <c r="I86" s="232"/>
      <c r="J86" s="232"/>
      <c r="K86" s="232"/>
      <c r="L86" s="51">
        <v>240</v>
      </c>
      <c r="M86" s="37">
        <v>0</v>
      </c>
      <c r="N86" s="38">
        <v>0</v>
      </c>
      <c r="O86" s="38">
        <v>0</v>
      </c>
      <c r="P86" s="38">
        <f t="shared" si="8"/>
        <v>0</v>
      </c>
      <c r="Q86" s="38">
        <v>2445.98</v>
      </c>
      <c r="R86" s="38"/>
      <c r="S86" s="39"/>
    </row>
    <row r="87" spans="1:19" s="5" customFormat="1" ht="16.5" customHeight="1" x14ac:dyDescent="0.25">
      <c r="A87" s="252"/>
      <c r="B87" s="234"/>
      <c r="C87" s="228"/>
      <c r="D87" s="237"/>
      <c r="E87" s="237"/>
      <c r="F87" s="237"/>
      <c r="G87" s="220"/>
      <c r="H87" s="51">
        <v>996</v>
      </c>
      <c r="I87" s="178"/>
      <c r="J87" s="178"/>
      <c r="K87" s="178"/>
      <c r="L87" s="51">
        <v>240</v>
      </c>
      <c r="M87" s="37">
        <v>0</v>
      </c>
      <c r="N87" s="38">
        <v>0</v>
      </c>
      <c r="O87" s="38">
        <v>0</v>
      </c>
      <c r="P87" s="38">
        <f t="shared" si="8"/>
        <v>0</v>
      </c>
      <c r="Q87" s="38">
        <v>1883.9699999999998</v>
      </c>
      <c r="R87" s="38"/>
      <c r="S87" s="39"/>
    </row>
    <row r="88" spans="1:19" s="5" customFormat="1" ht="33" customHeight="1" x14ac:dyDescent="0.25">
      <c r="A88" s="253"/>
      <c r="B88" s="234"/>
      <c r="C88" s="228"/>
      <c r="D88" s="237"/>
      <c r="E88" s="237"/>
      <c r="F88" s="237"/>
      <c r="G88" s="123" t="s">
        <v>17</v>
      </c>
      <c r="H88" s="51"/>
      <c r="I88" s="51"/>
      <c r="J88" s="51"/>
      <c r="K88" s="51"/>
      <c r="L88" s="51"/>
      <c r="M88" s="38"/>
      <c r="N88" s="38"/>
      <c r="O88" s="38"/>
      <c r="P88" s="38"/>
      <c r="Q88" s="38"/>
      <c r="R88" s="38"/>
      <c r="S88" s="39"/>
    </row>
    <row r="89" spans="1:19" s="5" customFormat="1" ht="30" customHeight="1" x14ac:dyDescent="0.25">
      <c r="A89" s="253"/>
      <c r="B89" s="234"/>
      <c r="C89" s="228"/>
      <c r="D89" s="237"/>
      <c r="E89" s="237"/>
      <c r="F89" s="237"/>
      <c r="G89" s="123" t="s">
        <v>18</v>
      </c>
      <c r="H89" s="51"/>
      <c r="I89" s="51"/>
      <c r="J89" s="51"/>
      <c r="K89" s="51"/>
      <c r="L89" s="51"/>
      <c r="M89" s="38"/>
      <c r="N89" s="38"/>
      <c r="O89" s="38"/>
      <c r="P89" s="38"/>
      <c r="Q89" s="38"/>
      <c r="R89" s="38"/>
      <c r="S89" s="39"/>
    </row>
    <row r="90" spans="1:19" s="5" customFormat="1" ht="16.5" customHeight="1" x14ac:dyDescent="0.25">
      <c r="A90" s="253"/>
      <c r="B90" s="235"/>
      <c r="C90" s="229"/>
      <c r="D90" s="238"/>
      <c r="E90" s="238"/>
      <c r="F90" s="238"/>
      <c r="G90" s="123" t="s">
        <v>76</v>
      </c>
      <c r="H90" s="51"/>
      <c r="I90" s="51"/>
      <c r="J90" s="51"/>
      <c r="K90" s="51"/>
      <c r="L90" s="51"/>
      <c r="M90" s="38"/>
      <c r="N90" s="38"/>
      <c r="O90" s="38"/>
      <c r="P90" s="38"/>
      <c r="Q90" s="38"/>
      <c r="R90" s="38"/>
      <c r="S90" s="39"/>
    </row>
    <row r="91" spans="1:19" s="5" customFormat="1" x14ac:dyDescent="0.25">
      <c r="A91" s="212" t="s">
        <v>122</v>
      </c>
      <c r="B91" s="3" t="s">
        <v>40</v>
      </c>
      <c r="C91" s="185" t="s">
        <v>0</v>
      </c>
      <c r="D91" s="168">
        <v>42736</v>
      </c>
      <c r="E91" s="168">
        <v>43100</v>
      </c>
      <c r="F91" s="142">
        <v>1</v>
      </c>
      <c r="G91" s="122" t="s">
        <v>15</v>
      </c>
      <c r="H91" s="51">
        <v>932</v>
      </c>
      <c r="I91" s="52" t="s">
        <v>51</v>
      </c>
      <c r="J91" s="52" t="s">
        <v>51</v>
      </c>
      <c r="K91" s="52" t="s">
        <v>109</v>
      </c>
      <c r="L91" s="51"/>
      <c r="M91" s="63">
        <f>SUM(M92:M95)</f>
        <v>44833.1</v>
      </c>
      <c r="N91" s="64">
        <f t="shared" ref="N91:Q91" si="9">SUM(N92:N95)</f>
        <v>42140.7</v>
      </c>
      <c r="O91" s="64">
        <f t="shared" si="9"/>
        <v>42110.7</v>
      </c>
      <c r="P91" s="64">
        <f t="shared" si="9"/>
        <v>42110.7</v>
      </c>
      <c r="Q91" s="64">
        <f t="shared" si="9"/>
        <v>39730.800000000003</v>
      </c>
      <c r="R91" s="64"/>
      <c r="S91" s="65"/>
    </row>
    <row r="92" spans="1:19" s="5" customFormat="1" x14ac:dyDescent="0.25">
      <c r="A92" s="212"/>
      <c r="B92" s="254" t="s">
        <v>110</v>
      </c>
      <c r="C92" s="185"/>
      <c r="D92" s="168"/>
      <c r="E92" s="168"/>
      <c r="F92" s="142"/>
      <c r="G92" s="122"/>
      <c r="H92" s="51">
        <v>932</v>
      </c>
      <c r="I92" s="52" t="s">
        <v>51</v>
      </c>
      <c r="J92" s="52" t="s">
        <v>51</v>
      </c>
      <c r="K92" s="52" t="s">
        <v>109</v>
      </c>
      <c r="L92" s="51" t="s">
        <v>130</v>
      </c>
      <c r="M92" s="138">
        <f>36884.5+841</f>
        <v>37725.5</v>
      </c>
      <c r="N92" s="38">
        <v>36883.599999999999</v>
      </c>
      <c r="O92" s="38">
        <v>36882</v>
      </c>
      <c r="P92" s="38">
        <f t="shared" ref="P92:P95" si="10">O92</f>
        <v>36882</v>
      </c>
      <c r="Q92" s="38">
        <v>34117.599999999999</v>
      </c>
      <c r="R92" s="38"/>
      <c r="S92" s="39"/>
    </row>
    <row r="93" spans="1:19" s="5" customFormat="1" x14ac:dyDescent="0.25">
      <c r="A93" s="212"/>
      <c r="B93" s="257"/>
      <c r="C93" s="185"/>
      <c r="D93" s="168"/>
      <c r="E93" s="168"/>
      <c r="F93" s="142"/>
      <c r="G93" s="122"/>
      <c r="H93" s="51">
        <v>932</v>
      </c>
      <c r="I93" s="52" t="s">
        <v>51</v>
      </c>
      <c r="J93" s="52" t="s">
        <v>51</v>
      </c>
      <c r="K93" s="52" t="s">
        <v>109</v>
      </c>
      <c r="L93" s="51" t="s">
        <v>77</v>
      </c>
      <c r="M93" s="138">
        <f>3440.9-416.8</f>
        <v>3024.1</v>
      </c>
      <c r="N93" s="38">
        <v>2773.6</v>
      </c>
      <c r="O93" s="38">
        <v>2745.2</v>
      </c>
      <c r="P93" s="38">
        <f t="shared" si="10"/>
        <v>2745.2</v>
      </c>
      <c r="Q93" s="38">
        <v>3178.9</v>
      </c>
      <c r="R93" s="38"/>
      <c r="S93" s="39"/>
    </row>
    <row r="94" spans="1:19" s="5" customFormat="1" x14ac:dyDescent="0.25">
      <c r="A94" s="212"/>
      <c r="B94" s="257"/>
      <c r="C94" s="185"/>
      <c r="D94" s="168"/>
      <c r="E94" s="168"/>
      <c r="F94" s="142"/>
      <c r="G94" s="122"/>
      <c r="H94" s="51">
        <v>932</v>
      </c>
      <c r="I94" s="52" t="s">
        <v>51</v>
      </c>
      <c r="J94" s="52" t="s">
        <v>51</v>
      </c>
      <c r="K94" s="52" t="s">
        <v>109</v>
      </c>
      <c r="L94" s="51" t="s">
        <v>156</v>
      </c>
      <c r="M94" s="138">
        <v>1600</v>
      </c>
      <c r="N94" s="38">
        <v>0</v>
      </c>
      <c r="O94" s="38">
        <v>0</v>
      </c>
      <c r="P94" s="38">
        <f t="shared" si="10"/>
        <v>0</v>
      </c>
      <c r="Q94" s="38">
        <v>0</v>
      </c>
      <c r="R94" s="38"/>
      <c r="S94" s="39"/>
    </row>
    <row r="95" spans="1:19" s="5" customFormat="1" x14ac:dyDescent="0.25">
      <c r="A95" s="212"/>
      <c r="B95" s="257"/>
      <c r="C95" s="185"/>
      <c r="D95" s="168"/>
      <c r="E95" s="168"/>
      <c r="F95" s="142"/>
      <c r="G95" s="122"/>
      <c r="H95" s="51">
        <v>932</v>
      </c>
      <c r="I95" s="52" t="s">
        <v>51</v>
      </c>
      <c r="J95" s="52" t="s">
        <v>51</v>
      </c>
      <c r="K95" s="52" t="s">
        <v>109</v>
      </c>
      <c r="L95" s="51" t="s">
        <v>96</v>
      </c>
      <c r="M95" s="138">
        <v>2483.5</v>
      </c>
      <c r="N95" s="38">
        <v>2483.5</v>
      </c>
      <c r="O95" s="38">
        <v>2483.5</v>
      </c>
      <c r="P95" s="38">
        <f t="shared" si="10"/>
        <v>2483.5</v>
      </c>
      <c r="Q95" s="38">
        <v>2434.3000000000002</v>
      </c>
      <c r="R95" s="38"/>
      <c r="S95" s="39"/>
    </row>
    <row r="96" spans="1:19" s="5" customFormat="1" ht="30.75" customHeight="1" x14ac:dyDescent="0.25">
      <c r="A96" s="217"/>
      <c r="B96" s="257"/>
      <c r="C96" s="185"/>
      <c r="D96" s="168"/>
      <c r="E96" s="168"/>
      <c r="F96" s="142"/>
      <c r="G96" s="122" t="s">
        <v>17</v>
      </c>
      <c r="H96" s="51"/>
      <c r="I96" s="51"/>
      <c r="J96" s="51"/>
      <c r="K96" s="51"/>
      <c r="L96" s="51"/>
      <c r="M96" s="38"/>
      <c r="N96" s="38"/>
      <c r="O96" s="38"/>
      <c r="P96" s="38"/>
      <c r="Q96" s="38"/>
      <c r="R96" s="38"/>
      <c r="S96" s="39"/>
    </row>
    <row r="97" spans="1:19" s="5" customFormat="1" ht="32.25" customHeight="1" x14ac:dyDescent="0.25">
      <c r="A97" s="217"/>
      <c r="B97" s="257"/>
      <c r="C97" s="185"/>
      <c r="D97" s="168"/>
      <c r="E97" s="168"/>
      <c r="F97" s="142"/>
      <c r="G97" s="122" t="s">
        <v>18</v>
      </c>
      <c r="H97" s="51"/>
      <c r="I97" s="51"/>
      <c r="J97" s="51"/>
      <c r="K97" s="51"/>
      <c r="L97" s="51"/>
      <c r="M97" s="38"/>
      <c r="N97" s="38"/>
      <c r="O97" s="38"/>
      <c r="P97" s="38"/>
      <c r="Q97" s="38"/>
      <c r="R97" s="38"/>
      <c r="S97" s="39"/>
    </row>
    <row r="98" spans="1:19" s="5" customFormat="1" ht="19.5" customHeight="1" x14ac:dyDescent="0.25">
      <c r="A98" s="217"/>
      <c r="B98" s="258"/>
      <c r="C98" s="185"/>
      <c r="D98" s="168"/>
      <c r="E98" s="168"/>
      <c r="F98" s="142"/>
      <c r="G98" s="122" t="s">
        <v>76</v>
      </c>
      <c r="H98" s="51"/>
      <c r="I98" s="51"/>
      <c r="J98" s="51"/>
      <c r="K98" s="51"/>
      <c r="L98" s="51"/>
      <c r="M98" s="38"/>
      <c r="N98" s="38"/>
      <c r="O98" s="38"/>
      <c r="P98" s="38"/>
      <c r="Q98" s="38"/>
      <c r="R98" s="38"/>
      <c r="S98" s="39"/>
    </row>
    <row r="99" spans="1:19" s="5" customFormat="1" ht="16.5" customHeight="1" x14ac:dyDescent="0.25">
      <c r="A99" s="167" t="s">
        <v>87</v>
      </c>
      <c r="B99" s="3" t="s">
        <v>88</v>
      </c>
      <c r="C99" s="185" t="s">
        <v>0</v>
      </c>
      <c r="D99" s="168">
        <v>42736</v>
      </c>
      <c r="E99" s="168">
        <v>43100</v>
      </c>
      <c r="F99" s="142">
        <v>1</v>
      </c>
      <c r="G99" s="122" t="s">
        <v>15</v>
      </c>
      <c r="H99" s="51"/>
      <c r="I99" s="52"/>
      <c r="J99" s="51"/>
      <c r="K99" s="52"/>
      <c r="L99" s="51"/>
      <c r="M99" s="38"/>
      <c r="N99" s="38"/>
      <c r="O99" s="38"/>
      <c r="P99" s="38"/>
      <c r="Q99" s="38"/>
      <c r="R99" s="38"/>
      <c r="S99" s="39"/>
    </row>
    <row r="100" spans="1:19" s="5" customFormat="1" ht="32.25" customHeight="1" x14ac:dyDescent="0.25">
      <c r="A100" s="167"/>
      <c r="B100" s="218" t="s">
        <v>112</v>
      </c>
      <c r="C100" s="185"/>
      <c r="D100" s="168"/>
      <c r="E100" s="168"/>
      <c r="F100" s="142"/>
      <c r="G100" s="122" t="s">
        <v>17</v>
      </c>
      <c r="H100" s="51">
        <v>932</v>
      </c>
      <c r="I100" s="51" t="s">
        <v>51</v>
      </c>
      <c r="J100" s="52" t="s">
        <v>51</v>
      </c>
      <c r="K100" s="52" t="s">
        <v>111</v>
      </c>
      <c r="L100" s="51">
        <v>240</v>
      </c>
      <c r="M100" s="38">
        <v>387.7</v>
      </c>
      <c r="N100" s="38">
        <v>405.2</v>
      </c>
      <c r="O100" s="38">
        <v>421.4</v>
      </c>
      <c r="P100" s="38">
        <f t="shared" ref="P100" si="11">O100</f>
        <v>421.4</v>
      </c>
      <c r="Q100" s="66">
        <v>324.60644000000002</v>
      </c>
      <c r="R100" s="38"/>
      <c r="S100" s="39"/>
    </row>
    <row r="101" spans="1:19" s="5" customFormat="1" ht="40.5" customHeight="1" x14ac:dyDescent="0.25">
      <c r="A101" s="167"/>
      <c r="B101" s="218"/>
      <c r="C101" s="185"/>
      <c r="D101" s="168"/>
      <c r="E101" s="168"/>
      <c r="F101" s="142"/>
      <c r="G101" s="122" t="s">
        <v>18</v>
      </c>
      <c r="H101" s="51"/>
      <c r="I101" s="51"/>
      <c r="J101" s="51"/>
      <c r="K101" s="51"/>
      <c r="L101" s="51"/>
      <c r="M101" s="38"/>
      <c r="N101" s="38"/>
      <c r="O101" s="38"/>
      <c r="P101" s="38"/>
      <c r="Q101" s="38"/>
      <c r="R101" s="38"/>
      <c r="S101" s="39"/>
    </row>
    <row r="102" spans="1:19" s="5" customFormat="1" ht="27.75" customHeight="1" x14ac:dyDescent="0.25">
      <c r="A102" s="167"/>
      <c r="B102" s="218"/>
      <c r="C102" s="185"/>
      <c r="D102" s="168"/>
      <c r="E102" s="168"/>
      <c r="F102" s="142"/>
      <c r="G102" s="122" t="s">
        <v>76</v>
      </c>
      <c r="H102" s="51"/>
      <c r="I102" s="51"/>
      <c r="J102" s="51"/>
      <c r="K102" s="51"/>
      <c r="L102" s="51"/>
      <c r="M102" s="38"/>
      <c r="N102" s="38"/>
      <c r="O102" s="38"/>
      <c r="P102" s="38"/>
      <c r="Q102" s="38"/>
      <c r="R102" s="38"/>
      <c r="S102" s="39"/>
    </row>
    <row r="103" spans="1:19" s="5" customFormat="1" ht="20.25" customHeight="1" x14ac:dyDescent="0.25">
      <c r="A103" s="167" t="s">
        <v>132</v>
      </c>
      <c r="B103" s="3" t="s">
        <v>131</v>
      </c>
      <c r="C103" s="185" t="s">
        <v>0</v>
      </c>
      <c r="D103" s="168">
        <v>42736</v>
      </c>
      <c r="E103" s="168">
        <v>43100</v>
      </c>
      <c r="F103" s="142">
        <v>1</v>
      </c>
      <c r="G103" s="124" t="s">
        <v>15</v>
      </c>
      <c r="H103" s="51">
        <v>932</v>
      </c>
      <c r="I103" s="51" t="s">
        <v>51</v>
      </c>
      <c r="J103" s="52" t="s">
        <v>55</v>
      </c>
      <c r="K103" s="52" t="s">
        <v>113</v>
      </c>
      <c r="L103" s="51" t="s">
        <v>93</v>
      </c>
      <c r="M103" s="37">
        <v>1602.5</v>
      </c>
      <c r="N103" s="38">
        <v>0</v>
      </c>
      <c r="O103" s="38">
        <v>0</v>
      </c>
      <c r="P103" s="38">
        <f t="shared" ref="P103" si="12">O103</f>
        <v>0</v>
      </c>
      <c r="Q103" s="38">
        <v>16278.83</v>
      </c>
      <c r="R103" s="38"/>
      <c r="S103" s="39"/>
    </row>
    <row r="104" spans="1:19" s="5" customFormat="1" ht="34.5" customHeight="1" x14ac:dyDescent="0.25">
      <c r="A104" s="167"/>
      <c r="B104" s="192" t="s">
        <v>90</v>
      </c>
      <c r="C104" s="185"/>
      <c r="D104" s="168"/>
      <c r="E104" s="168"/>
      <c r="F104" s="142"/>
      <c r="G104" s="122" t="s">
        <v>17</v>
      </c>
      <c r="H104" s="51"/>
      <c r="I104" s="51"/>
      <c r="J104" s="52"/>
      <c r="K104" s="52"/>
      <c r="L104" s="51"/>
      <c r="M104" s="38"/>
      <c r="N104" s="38"/>
      <c r="O104" s="38"/>
      <c r="P104" s="38"/>
      <c r="Q104" s="38"/>
      <c r="R104" s="38"/>
      <c r="S104" s="39"/>
    </row>
    <row r="105" spans="1:19" s="5" customFormat="1" ht="34.5" customHeight="1" x14ac:dyDescent="0.25">
      <c r="A105" s="167"/>
      <c r="B105" s="193"/>
      <c r="C105" s="185"/>
      <c r="D105" s="168"/>
      <c r="E105" s="168"/>
      <c r="F105" s="142"/>
      <c r="G105" s="122" t="s">
        <v>18</v>
      </c>
      <c r="H105" s="51"/>
      <c r="I105" s="51"/>
      <c r="J105" s="51"/>
      <c r="K105" s="51"/>
      <c r="L105" s="51"/>
      <c r="M105" s="38"/>
      <c r="N105" s="38"/>
      <c r="O105" s="38"/>
      <c r="P105" s="38"/>
      <c r="Q105" s="38"/>
      <c r="R105" s="38"/>
      <c r="S105" s="39"/>
    </row>
    <row r="106" spans="1:19" s="5" customFormat="1" x14ac:dyDescent="0.25">
      <c r="A106" s="167"/>
      <c r="B106" s="194"/>
      <c r="C106" s="185"/>
      <c r="D106" s="168"/>
      <c r="E106" s="168"/>
      <c r="F106" s="142"/>
      <c r="G106" s="122" t="s">
        <v>76</v>
      </c>
      <c r="H106" s="60"/>
      <c r="I106" s="60"/>
      <c r="J106" s="60"/>
      <c r="K106" s="60"/>
      <c r="L106" s="60"/>
      <c r="M106" s="38"/>
      <c r="N106" s="38"/>
      <c r="O106" s="38"/>
      <c r="P106" s="38"/>
      <c r="Q106" s="38"/>
      <c r="R106" s="38"/>
      <c r="S106" s="39"/>
    </row>
    <row r="107" spans="1:19" s="67" customFormat="1" ht="19.5" customHeight="1" x14ac:dyDescent="0.25">
      <c r="A107" s="169">
        <v>3</v>
      </c>
      <c r="B107" s="190" t="s">
        <v>48</v>
      </c>
      <c r="C107" s="216" t="s">
        <v>13</v>
      </c>
      <c r="D107" s="183">
        <v>42736</v>
      </c>
      <c r="E107" s="183">
        <v>43100</v>
      </c>
      <c r="F107" s="169"/>
      <c r="G107" s="121" t="s">
        <v>15</v>
      </c>
      <c r="H107" s="34" t="s">
        <v>16</v>
      </c>
      <c r="I107" s="34" t="s">
        <v>16</v>
      </c>
      <c r="J107" s="34" t="s">
        <v>16</v>
      </c>
      <c r="K107" s="34" t="s">
        <v>16</v>
      </c>
      <c r="L107" s="34" t="s">
        <v>16</v>
      </c>
      <c r="M107" s="33">
        <f>M111+M115+M119+M123+M127</f>
        <v>12451.1</v>
      </c>
      <c r="N107" s="31">
        <f t="shared" ref="N107:O107" si="13">N111+N115+N119+N123+N127</f>
        <v>14902</v>
      </c>
      <c r="O107" s="31">
        <f t="shared" si="13"/>
        <v>14575</v>
      </c>
      <c r="P107" s="31">
        <f>P111+P115+P119+P123</f>
        <v>14575</v>
      </c>
      <c r="Q107" s="31">
        <f>Q111+Q115+Q119+Q123</f>
        <v>20072.07</v>
      </c>
      <c r="R107" s="31">
        <v>17883.295590000002</v>
      </c>
      <c r="S107" s="32">
        <f>SUM(M107:R107)</f>
        <v>94458.465590000007</v>
      </c>
    </row>
    <row r="108" spans="1:19" s="67" customFormat="1" ht="30.75" customHeight="1" x14ac:dyDescent="0.25">
      <c r="A108" s="169"/>
      <c r="B108" s="190"/>
      <c r="C108" s="216"/>
      <c r="D108" s="183"/>
      <c r="E108" s="183"/>
      <c r="F108" s="169"/>
      <c r="G108" s="121" t="s">
        <v>17</v>
      </c>
      <c r="H108" s="34" t="s">
        <v>16</v>
      </c>
      <c r="I108" s="34" t="s">
        <v>16</v>
      </c>
      <c r="J108" s="34" t="s">
        <v>16</v>
      </c>
      <c r="K108" s="34" t="s">
        <v>16</v>
      </c>
      <c r="L108" s="34" t="s">
        <v>16</v>
      </c>
      <c r="M108" s="33">
        <f t="shared" ref="M108:O110" si="14">M112+M116+M120+M124+M128</f>
        <v>0</v>
      </c>
      <c r="N108" s="31">
        <f t="shared" si="14"/>
        <v>0</v>
      </c>
      <c r="O108" s="31">
        <f t="shared" si="14"/>
        <v>0</v>
      </c>
      <c r="P108" s="31">
        <f t="shared" ref="P108:R108" si="15">P112+P116+P120</f>
        <v>0</v>
      </c>
      <c r="Q108" s="31">
        <f t="shared" ref="Q108" si="16">Q112+Q116+Q120</f>
        <v>3856.7000000000003</v>
      </c>
      <c r="R108" s="31">
        <f t="shared" si="15"/>
        <v>0</v>
      </c>
      <c r="S108" s="32">
        <f>SUM(M108:R108)</f>
        <v>3856.7000000000003</v>
      </c>
    </row>
    <row r="109" spans="1:19" s="67" customFormat="1" ht="30.75" customHeight="1" x14ac:dyDescent="0.25">
      <c r="A109" s="169"/>
      <c r="B109" s="190"/>
      <c r="C109" s="216"/>
      <c r="D109" s="183"/>
      <c r="E109" s="183"/>
      <c r="F109" s="169"/>
      <c r="G109" s="121" t="s">
        <v>18</v>
      </c>
      <c r="H109" s="34" t="s">
        <v>16</v>
      </c>
      <c r="I109" s="34" t="s">
        <v>16</v>
      </c>
      <c r="J109" s="34" t="s">
        <v>16</v>
      </c>
      <c r="K109" s="34" t="s">
        <v>16</v>
      </c>
      <c r="L109" s="34" t="s">
        <v>16</v>
      </c>
      <c r="M109" s="33">
        <f t="shared" si="14"/>
        <v>0</v>
      </c>
      <c r="N109" s="31">
        <f t="shared" si="14"/>
        <v>0</v>
      </c>
      <c r="O109" s="31">
        <f t="shared" si="14"/>
        <v>0</v>
      </c>
      <c r="P109" s="31">
        <f t="shared" ref="P109:Q110" si="17">P113+P117</f>
        <v>0</v>
      </c>
      <c r="Q109" s="31">
        <f t="shared" si="17"/>
        <v>0</v>
      </c>
      <c r="R109" s="31">
        <f t="shared" ref="R109" si="18">R113+R117</f>
        <v>0</v>
      </c>
      <c r="S109" s="32">
        <f>SUM(M109:R109)</f>
        <v>0</v>
      </c>
    </row>
    <row r="110" spans="1:19" s="67" customFormat="1" ht="18" customHeight="1" x14ac:dyDescent="0.25">
      <c r="A110" s="169"/>
      <c r="B110" s="190"/>
      <c r="C110" s="216"/>
      <c r="D110" s="183"/>
      <c r="E110" s="183"/>
      <c r="F110" s="169"/>
      <c r="G110" s="121" t="s">
        <v>19</v>
      </c>
      <c r="H110" s="34" t="s">
        <v>16</v>
      </c>
      <c r="I110" s="34" t="s">
        <v>16</v>
      </c>
      <c r="J110" s="34" t="s">
        <v>16</v>
      </c>
      <c r="K110" s="34" t="s">
        <v>16</v>
      </c>
      <c r="L110" s="34" t="s">
        <v>16</v>
      </c>
      <c r="M110" s="33">
        <f t="shared" si="14"/>
        <v>0</v>
      </c>
      <c r="N110" s="31">
        <f t="shared" si="14"/>
        <v>0</v>
      </c>
      <c r="O110" s="31">
        <f t="shared" si="14"/>
        <v>0</v>
      </c>
      <c r="P110" s="31">
        <f t="shared" si="17"/>
        <v>0</v>
      </c>
      <c r="Q110" s="31">
        <f t="shared" si="17"/>
        <v>0</v>
      </c>
      <c r="R110" s="31">
        <f t="shared" ref="R110" si="19">R114+R118</f>
        <v>0</v>
      </c>
      <c r="S110" s="32">
        <f>SUM(M110:R110)</f>
        <v>0</v>
      </c>
    </row>
    <row r="111" spans="1:19" s="5" customFormat="1" ht="16.5" customHeight="1" x14ac:dyDescent="0.25">
      <c r="A111" s="212" t="s">
        <v>63</v>
      </c>
      <c r="B111" s="1" t="s">
        <v>84</v>
      </c>
      <c r="C111" s="185" t="s">
        <v>13</v>
      </c>
      <c r="D111" s="168">
        <v>42736</v>
      </c>
      <c r="E111" s="168">
        <v>43100</v>
      </c>
      <c r="F111" s="142">
        <v>1</v>
      </c>
      <c r="G111" s="122" t="s">
        <v>15</v>
      </c>
      <c r="H111" s="60">
        <v>932</v>
      </c>
      <c r="I111" s="61" t="s">
        <v>51</v>
      </c>
      <c r="J111" s="61" t="s">
        <v>54</v>
      </c>
      <c r="K111" s="61" t="s">
        <v>114</v>
      </c>
      <c r="L111" s="60">
        <v>240</v>
      </c>
      <c r="M111" s="40">
        <v>0</v>
      </c>
      <c r="N111" s="38">
        <v>4550</v>
      </c>
      <c r="O111" s="38">
        <v>4450</v>
      </c>
      <c r="P111" s="38">
        <f t="shared" ref="P111" si="20">O111</f>
        <v>4450</v>
      </c>
      <c r="Q111" s="38">
        <v>3336</v>
      </c>
      <c r="R111" s="38"/>
      <c r="S111" s="39"/>
    </row>
    <row r="112" spans="1:19" s="5" customFormat="1" ht="30" x14ac:dyDescent="0.25">
      <c r="A112" s="217"/>
      <c r="B112" s="166" t="s">
        <v>83</v>
      </c>
      <c r="C112" s="185"/>
      <c r="D112" s="168"/>
      <c r="E112" s="168"/>
      <c r="F112" s="142"/>
      <c r="G112" s="122" t="s">
        <v>17</v>
      </c>
      <c r="H112" s="60"/>
      <c r="I112" s="60"/>
      <c r="J112" s="60"/>
      <c r="K112" s="60"/>
      <c r="L112" s="60"/>
      <c r="M112" s="63"/>
      <c r="N112" s="64"/>
      <c r="O112" s="64"/>
      <c r="P112" s="64"/>
      <c r="Q112" s="64"/>
      <c r="R112" s="64"/>
      <c r="S112" s="65"/>
    </row>
    <row r="113" spans="1:19" s="5" customFormat="1" ht="30" x14ac:dyDescent="0.25">
      <c r="A113" s="217"/>
      <c r="B113" s="166"/>
      <c r="C113" s="185"/>
      <c r="D113" s="168"/>
      <c r="E113" s="168"/>
      <c r="F113" s="142"/>
      <c r="G113" s="122" t="s">
        <v>18</v>
      </c>
      <c r="H113" s="60"/>
      <c r="I113" s="60"/>
      <c r="J113" s="60"/>
      <c r="K113" s="60"/>
      <c r="L113" s="60"/>
      <c r="M113" s="63"/>
      <c r="N113" s="64"/>
      <c r="O113" s="64"/>
      <c r="P113" s="64"/>
      <c r="Q113" s="64"/>
      <c r="R113" s="64"/>
      <c r="S113" s="65"/>
    </row>
    <row r="114" spans="1:19" s="5" customFormat="1" x14ac:dyDescent="0.25">
      <c r="A114" s="217"/>
      <c r="B114" s="166"/>
      <c r="C114" s="185"/>
      <c r="D114" s="168"/>
      <c r="E114" s="168"/>
      <c r="F114" s="142"/>
      <c r="G114" s="122" t="s">
        <v>76</v>
      </c>
      <c r="H114" s="60"/>
      <c r="I114" s="60"/>
      <c r="J114" s="60"/>
      <c r="K114" s="60"/>
      <c r="L114" s="60"/>
      <c r="M114" s="63"/>
      <c r="N114" s="64"/>
      <c r="O114" s="64"/>
      <c r="P114" s="64"/>
      <c r="Q114" s="64"/>
      <c r="R114" s="64"/>
      <c r="S114" s="65"/>
    </row>
    <row r="115" spans="1:19" s="5" customFormat="1" x14ac:dyDescent="0.25">
      <c r="A115" s="212" t="s">
        <v>64</v>
      </c>
      <c r="B115" s="1" t="s">
        <v>24</v>
      </c>
      <c r="C115" s="185" t="s">
        <v>13</v>
      </c>
      <c r="D115" s="168">
        <v>42736</v>
      </c>
      <c r="E115" s="168">
        <v>43100</v>
      </c>
      <c r="F115" s="142">
        <v>1</v>
      </c>
      <c r="G115" s="122" t="s">
        <v>15</v>
      </c>
      <c r="H115" s="60">
        <v>932</v>
      </c>
      <c r="I115" s="61" t="s">
        <v>51</v>
      </c>
      <c r="J115" s="61" t="s">
        <v>54</v>
      </c>
      <c r="K115" s="61" t="s">
        <v>115</v>
      </c>
      <c r="L115" s="60">
        <v>810</v>
      </c>
      <c r="M115" s="42">
        <v>11323.1</v>
      </c>
      <c r="N115" s="43">
        <v>10352</v>
      </c>
      <c r="O115" s="43">
        <v>10125</v>
      </c>
      <c r="P115" s="43">
        <f t="shared" ref="P115" si="21">O115</f>
        <v>10125</v>
      </c>
      <c r="Q115" s="43">
        <f>12228.3-48.83</f>
        <v>12179.47</v>
      </c>
      <c r="R115" s="43"/>
      <c r="S115" s="44"/>
    </row>
    <row r="116" spans="1:19" s="5" customFormat="1" ht="30" x14ac:dyDescent="0.25">
      <c r="A116" s="217"/>
      <c r="B116" s="166" t="s">
        <v>41</v>
      </c>
      <c r="C116" s="185"/>
      <c r="D116" s="168"/>
      <c r="E116" s="168"/>
      <c r="F116" s="142"/>
      <c r="G116" s="122" t="s">
        <v>17</v>
      </c>
      <c r="H116" s="51"/>
      <c r="I116" s="52"/>
      <c r="J116" s="52"/>
      <c r="K116" s="52"/>
      <c r="L116" s="51"/>
      <c r="M116" s="40"/>
      <c r="N116" s="38"/>
      <c r="O116" s="38"/>
      <c r="P116" s="38"/>
      <c r="Q116" s="38"/>
      <c r="R116" s="38"/>
      <c r="S116" s="39"/>
    </row>
    <row r="117" spans="1:19" s="5" customFormat="1" ht="30" x14ac:dyDescent="0.25">
      <c r="A117" s="217"/>
      <c r="B117" s="166"/>
      <c r="C117" s="185"/>
      <c r="D117" s="168"/>
      <c r="E117" s="168"/>
      <c r="F117" s="142"/>
      <c r="G117" s="122" t="s">
        <v>18</v>
      </c>
      <c r="H117" s="51"/>
      <c r="I117" s="51"/>
      <c r="J117" s="51"/>
      <c r="K117" s="51"/>
      <c r="L117" s="51"/>
      <c r="M117" s="63"/>
      <c r="N117" s="64"/>
      <c r="O117" s="64"/>
      <c r="P117" s="64"/>
      <c r="Q117" s="64"/>
      <c r="R117" s="64"/>
      <c r="S117" s="65"/>
    </row>
    <row r="118" spans="1:19" s="5" customFormat="1" x14ac:dyDescent="0.25">
      <c r="A118" s="217"/>
      <c r="B118" s="166"/>
      <c r="C118" s="185"/>
      <c r="D118" s="168"/>
      <c r="E118" s="168"/>
      <c r="F118" s="142"/>
      <c r="G118" s="122" t="s">
        <v>76</v>
      </c>
      <c r="H118" s="53"/>
      <c r="I118" s="53"/>
      <c r="J118" s="53"/>
      <c r="K118" s="53"/>
      <c r="L118" s="53"/>
      <c r="M118" s="63"/>
      <c r="N118" s="64"/>
      <c r="O118" s="64"/>
      <c r="P118" s="64"/>
      <c r="Q118" s="64"/>
      <c r="R118" s="64"/>
      <c r="S118" s="65"/>
    </row>
    <row r="119" spans="1:19" s="5" customFormat="1" x14ac:dyDescent="0.25">
      <c r="A119" s="230" t="s">
        <v>134</v>
      </c>
      <c r="B119" s="1" t="s">
        <v>26</v>
      </c>
      <c r="C119" s="222" t="s">
        <v>13</v>
      </c>
      <c r="D119" s="199">
        <v>42736</v>
      </c>
      <c r="E119" s="199">
        <v>43100</v>
      </c>
      <c r="F119" s="202">
        <v>1</v>
      </c>
      <c r="G119" s="122" t="s">
        <v>15</v>
      </c>
      <c r="H119" s="51" t="s">
        <v>85</v>
      </c>
      <c r="I119" s="51" t="s">
        <v>51</v>
      </c>
      <c r="J119" s="51" t="s">
        <v>54</v>
      </c>
      <c r="K119" s="51" t="s">
        <v>138</v>
      </c>
      <c r="L119" s="51" t="s">
        <v>136</v>
      </c>
      <c r="M119" s="40"/>
      <c r="N119" s="38"/>
      <c r="O119" s="38"/>
      <c r="P119" s="38">
        <f t="shared" ref="P119:P120" si="22">O119</f>
        <v>0</v>
      </c>
      <c r="Q119" s="38">
        <v>2892.6</v>
      </c>
      <c r="R119" s="38"/>
      <c r="S119" s="39"/>
    </row>
    <row r="120" spans="1:19" s="5" customFormat="1" ht="30" x14ac:dyDescent="0.25">
      <c r="A120" s="231"/>
      <c r="B120" s="227" t="s">
        <v>135</v>
      </c>
      <c r="C120" s="223"/>
      <c r="D120" s="225"/>
      <c r="E120" s="225"/>
      <c r="F120" s="225"/>
      <c r="G120" s="122" t="s">
        <v>17</v>
      </c>
      <c r="H120" s="51" t="s">
        <v>85</v>
      </c>
      <c r="I120" s="51" t="s">
        <v>51</v>
      </c>
      <c r="J120" s="51" t="s">
        <v>54</v>
      </c>
      <c r="K120" s="51" t="s">
        <v>149</v>
      </c>
      <c r="L120" s="51" t="s">
        <v>136</v>
      </c>
      <c r="M120" s="40"/>
      <c r="N120" s="38"/>
      <c r="O120" s="38"/>
      <c r="P120" s="38">
        <f t="shared" si="22"/>
        <v>0</v>
      </c>
      <c r="Q120" s="38">
        <f>3856.8-0.1</f>
        <v>3856.7000000000003</v>
      </c>
      <c r="R120" s="38"/>
      <c r="S120" s="39"/>
    </row>
    <row r="121" spans="1:19" s="5" customFormat="1" ht="30" x14ac:dyDescent="0.25">
      <c r="A121" s="231"/>
      <c r="B121" s="228"/>
      <c r="C121" s="223"/>
      <c r="D121" s="225"/>
      <c r="E121" s="225"/>
      <c r="F121" s="225"/>
      <c r="G121" s="122" t="s">
        <v>18</v>
      </c>
      <c r="H121" s="51"/>
      <c r="I121" s="51"/>
      <c r="J121" s="51"/>
      <c r="K121" s="51"/>
      <c r="L121" s="51"/>
      <c r="M121" s="40"/>
      <c r="N121" s="38"/>
      <c r="O121" s="38"/>
      <c r="P121" s="38"/>
      <c r="Q121" s="38"/>
      <c r="R121" s="38"/>
      <c r="S121" s="39"/>
    </row>
    <row r="122" spans="1:19" s="5" customFormat="1" x14ac:dyDescent="0.25">
      <c r="A122" s="231"/>
      <c r="B122" s="229"/>
      <c r="C122" s="224"/>
      <c r="D122" s="226"/>
      <c r="E122" s="226"/>
      <c r="F122" s="226"/>
      <c r="G122" s="122" t="s">
        <v>76</v>
      </c>
      <c r="H122" s="60"/>
      <c r="I122" s="60"/>
      <c r="J122" s="60"/>
      <c r="K122" s="60"/>
      <c r="L122" s="60"/>
      <c r="M122" s="40"/>
      <c r="N122" s="38"/>
      <c r="O122" s="38"/>
      <c r="P122" s="38"/>
      <c r="Q122" s="38"/>
      <c r="R122" s="38"/>
      <c r="S122" s="39"/>
    </row>
    <row r="123" spans="1:19" s="69" customFormat="1" x14ac:dyDescent="0.25">
      <c r="A123" s="153" t="s">
        <v>145</v>
      </c>
      <c r="B123" s="2" t="s">
        <v>27</v>
      </c>
      <c r="C123" s="155" t="s">
        <v>13</v>
      </c>
      <c r="D123" s="158">
        <v>42736</v>
      </c>
      <c r="E123" s="158">
        <v>43100</v>
      </c>
      <c r="F123" s="161">
        <v>1</v>
      </c>
      <c r="G123" s="125" t="s">
        <v>15</v>
      </c>
      <c r="H123" s="68" t="s">
        <v>85</v>
      </c>
      <c r="I123" s="68" t="s">
        <v>51</v>
      </c>
      <c r="J123" s="68" t="s">
        <v>54</v>
      </c>
      <c r="K123" s="68" t="s">
        <v>161</v>
      </c>
      <c r="L123" s="68" t="s">
        <v>147</v>
      </c>
      <c r="M123" s="138">
        <v>632.79999999999995</v>
      </c>
      <c r="N123" s="38"/>
      <c r="O123" s="38"/>
      <c r="P123" s="38">
        <f t="shared" ref="P123" si="23">O123</f>
        <v>0</v>
      </c>
      <c r="Q123" s="38">
        <f>1384+280</f>
        <v>1664</v>
      </c>
      <c r="R123" s="38"/>
      <c r="S123" s="39"/>
    </row>
    <row r="124" spans="1:19" s="69" customFormat="1" ht="30" x14ac:dyDescent="0.25">
      <c r="A124" s="154"/>
      <c r="B124" s="162" t="s">
        <v>146</v>
      </c>
      <c r="C124" s="156"/>
      <c r="D124" s="159"/>
      <c r="E124" s="159"/>
      <c r="F124" s="159"/>
      <c r="G124" s="125" t="s">
        <v>17</v>
      </c>
      <c r="H124" s="68"/>
      <c r="I124" s="68"/>
      <c r="J124" s="68"/>
      <c r="K124" s="68"/>
      <c r="L124" s="68"/>
      <c r="M124" s="138"/>
      <c r="N124" s="38"/>
      <c r="O124" s="38"/>
      <c r="P124" s="38"/>
      <c r="Q124" s="38"/>
      <c r="R124" s="38"/>
      <c r="S124" s="39"/>
    </row>
    <row r="125" spans="1:19" s="69" customFormat="1" ht="30" x14ac:dyDescent="0.25">
      <c r="A125" s="154"/>
      <c r="B125" s="163"/>
      <c r="C125" s="156"/>
      <c r="D125" s="159"/>
      <c r="E125" s="159"/>
      <c r="F125" s="159"/>
      <c r="G125" s="125" t="s">
        <v>18</v>
      </c>
      <c r="H125" s="68"/>
      <c r="I125" s="68"/>
      <c r="J125" s="68"/>
      <c r="K125" s="68"/>
      <c r="L125" s="68"/>
      <c r="M125" s="138"/>
      <c r="N125" s="38"/>
      <c r="O125" s="38"/>
      <c r="P125" s="38"/>
      <c r="Q125" s="38"/>
      <c r="R125" s="38"/>
      <c r="S125" s="39"/>
    </row>
    <row r="126" spans="1:19" s="69" customFormat="1" x14ac:dyDescent="0.25">
      <c r="A126" s="154"/>
      <c r="B126" s="164"/>
      <c r="C126" s="157"/>
      <c r="D126" s="160"/>
      <c r="E126" s="160"/>
      <c r="F126" s="160"/>
      <c r="G126" s="125" t="s">
        <v>76</v>
      </c>
      <c r="H126" s="68"/>
      <c r="I126" s="68"/>
      <c r="J126" s="68"/>
      <c r="K126" s="68"/>
      <c r="L126" s="68"/>
      <c r="M126" s="138"/>
      <c r="N126" s="38"/>
      <c r="O126" s="38"/>
      <c r="P126" s="38"/>
      <c r="Q126" s="38"/>
      <c r="R126" s="38"/>
      <c r="S126" s="39"/>
    </row>
    <row r="127" spans="1:19" s="69" customFormat="1" x14ac:dyDescent="0.25">
      <c r="A127" s="153" t="s">
        <v>158</v>
      </c>
      <c r="B127" s="2" t="s">
        <v>30</v>
      </c>
      <c r="C127" s="155" t="s">
        <v>13</v>
      </c>
      <c r="D127" s="158">
        <v>42736</v>
      </c>
      <c r="E127" s="158">
        <v>43100</v>
      </c>
      <c r="F127" s="161">
        <v>1</v>
      </c>
      <c r="G127" s="125" t="s">
        <v>15</v>
      </c>
      <c r="H127" s="68" t="s">
        <v>85</v>
      </c>
      <c r="I127" s="68" t="s">
        <v>51</v>
      </c>
      <c r="J127" s="68" t="s">
        <v>54</v>
      </c>
      <c r="K127" s="68" t="s">
        <v>160</v>
      </c>
      <c r="L127" s="68" t="s">
        <v>77</v>
      </c>
      <c r="M127" s="138">
        <f>1128-632.8</f>
        <v>495.20000000000005</v>
      </c>
      <c r="N127" s="38">
        <v>0</v>
      </c>
      <c r="O127" s="38">
        <v>0</v>
      </c>
      <c r="P127" s="38">
        <f t="shared" ref="P127" si="24">O127</f>
        <v>0</v>
      </c>
      <c r="Q127" s="38">
        <v>0</v>
      </c>
      <c r="R127" s="38"/>
      <c r="S127" s="39"/>
    </row>
    <row r="128" spans="1:19" s="69" customFormat="1" ht="30" x14ac:dyDescent="0.25">
      <c r="A128" s="154"/>
      <c r="B128" s="162" t="s">
        <v>159</v>
      </c>
      <c r="C128" s="156"/>
      <c r="D128" s="159"/>
      <c r="E128" s="159"/>
      <c r="F128" s="159"/>
      <c r="G128" s="125" t="s">
        <v>17</v>
      </c>
      <c r="H128" s="68"/>
      <c r="I128" s="68"/>
      <c r="J128" s="68"/>
      <c r="K128" s="68"/>
      <c r="L128" s="68"/>
      <c r="M128" s="40"/>
      <c r="N128" s="38"/>
      <c r="O128" s="38"/>
      <c r="P128" s="38"/>
      <c r="Q128" s="38"/>
      <c r="R128" s="38"/>
      <c r="S128" s="39"/>
    </row>
    <row r="129" spans="1:19" s="69" customFormat="1" ht="30" x14ac:dyDescent="0.25">
      <c r="A129" s="154"/>
      <c r="B129" s="163"/>
      <c r="C129" s="156"/>
      <c r="D129" s="159"/>
      <c r="E129" s="159"/>
      <c r="F129" s="159"/>
      <c r="G129" s="125" t="s">
        <v>18</v>
      </c>
      <c r="H129" s="68"/>
      <c r="I129" s="68"/>
      <c r="J129" s="68"/>
      <c r="K129" s="68"/>
      <c r="L129" s="68"/>
      <c r="M129" s="40"/>
      <c r="N129" s="38"/>
      <c r="O129" s="38"/>
      <c r="P129" s="38"/>
      <c r="Q129" s="38"/>
      <c r="R129" s="38"/>
      <c r="S129" s="39"/>
    </row>
    <row r="130" spans="1:19" s="69" customFormat="1" x14ac:dyDescent="0.25">
      <c r="A130" s="154"/>
      <c r="B130" s="164"/>
      <c r="C130" s="157"/>
      <c r="D130" s="160"/>
      <c r="E130" s="160"/>
      <c r="F130" s="160"/>
      <c r="G130" s="125" t="s">
        <v>76</v>
      </c>
      <c r="H130" s="68"/>
      <c r="I130" s="68"/>
      <c r="J130" s="68"/>
      <c r="K130" s="68"/>
      <c r="L130" s="68"/>
      <c r="M130" s="40"/>
      <c r="N130" s="38"/>
      <c r="O130" s="38"/>
      <c r="P130" s="38"/>
      <c r="Q130" s="38"/>
      <c r="R130" s="38"/>
      <c r="S130" s="39"/>
    </row>
    <row r="131" spans="1:19" s="5" customFormat="1" ht="15" customHeight="1" x14ac:dyDescent="0.25">
      <c r="A131" s="169">
        <v>4</v>
      </c>
      <c r="B131" s="190" t="s">
        <v>42</v>
      </c>
      <c r="C131" s="216" t="s">
        <v>0</v>
      </c>
      <c r="D131" s="183">
        <v>42736</v>
      </c>
      <c r="E131" s="183">
        <v>43100</v>
      </c>
      <c r="F131" s="169" t="s">
        <v>14</v>
      </c>
      <c r="G131" s="121" t="s">
        <v>15</v>
      </c>
      <c r="H131" s="34" t="s">
        <v>16</v>
      </c>
      <c r="I131" s="34" t="s">
        <v>16</v>
      </c>
      <c r="J131" s="34" t="s">
        <v>16</v>
      </c>
      <c r="K131" s="34" t="s">
        <v>16</v>
      </c>
      <c r="L131" s="34" t="s">
        <v>16</v>
      </c>
      <c r="M131" s="33">
        <f>M135+M139</f>
        <v>20850.900000000001</v>
      </c>
      <c r="N131" s="33">
        <f>N135+N139</f>
        <v>20852.5</v>
      </c>
      <c r="O131" s="33">
        <f t="shared" ref="O131:Q131" si="25">O135+O139</f>
        <v>20830.599999999999</v>
      </c>
      <c r="P131" s="33">
        <f t="shared" si="25"/>
        <v>20830.599999999999</v>
      </c>
      <c r="Q131" s="33">
        <f t="shared" si="25"/>
        <v>21144.400000000001</v>
      </c>
      <c r="R131" s="33">
        <v>21127.9</v>
      </c>
      <c r="S131" s="32">
        <f>SUM(M131:R131)</f>
        <v>125636.9</v>
      </c>
    </row>
    <row r="132" spans="1:19" s="5" customFormat="1" ht="33" customHeight="1" x14ac:dyDescent="0.25">
      <c r="A132" s="169"/>
      <c r="B132" s="190"/>
      <c r="C132" s="216"/>
      <c r="D132" s="183"/>
      <c r="E132" s="183"/>
      <c r="F132" s="169"/>
      <c r="G132" s="121" t="s">
        <v>17</v>
      </c>
      <c r="H132" s="34" t="s">
        <v>16</v>
      </c>
      <c r="I132" s="34" t="s">
        <v>16</v>
      </c>
      <c r="J132" s="34" t="s">
        <v>16</v>
      </c>
      <c r="K132" s="34" t="s">
        <v>16</v>
      </c>
      <c r="L132" s="34" t="s">
        <v>16</v>
      </c>
      <c r="M132" s="33">
        <f>M136+M145</f>
        <v>22.9</v>
      </c>
      <c r="N132" s="31">
        <f t="shared" ref="N132:P134" si="26">N136+N145</f>
        <v>22.9</v>
      </c>
      <c r="O132" s="31">
        <f t="shared" si="26"/>
        <v>22.9</v>
      </c>
      <c r="P132" s="31">
        <f t="shared" si="26"/>
        <v>22.9</v>
      </c>
      <c r="Q132" s="31">
        <f t="shared" ref="Q132" si="27">Q136+Q145</f>
        <v>0</v>
      </c>
      <c r="R132" s="31">
        <f>R136+R145</f>
        <v>0</v>
      </c>
      <c r="S132" s="32">
        <f>SUM(M132:R132)</f>
        <v>91.6</v>
      </c>
    </row>
    <row r="133" spans="1:19" s="5" customFormat="1" ht="28.5" x14ac:dyDescent="0.25">
      <c r="A133" s="169"/>
      <c r="B133" s="190"/>
      <c r="C133" s="216"/>
      <c r="D133" s="183"/>
      <c r="E133" s="183"/>
      <c r="F133" s="169"/>
      <c r="G133" s="121" t="s">
        <v>18</v>
      </c>
      <c r="H133" s="34" t="s">
        <v>16</v>
      </c>
      <c r="I133" s="34" t="s">
        <v>16</v>
      </c>
      <c r="J133" s="34" t="s">
        <v>16</v>
      </c>
      <c r="K133" s="34" t="s">
        <v>16</v>
      </c>
      <c r="L133" s="34" t="s">
        <v>16</v>
      </c>
      <c r="M133" s="33">
        <f t="shared" ref="M133:M134" si="28">M137+M146</f>
        <v>0</v>
      </c>
      <c r="N133" s="31">
        <f t="shared" si="26"/>
        <v>0</v>
      </c>
      <c r="O133" s="31">
        <f t="shared" si="26"/>
        <v>0</v>
      </c>
      <c r="P133" s="31">
        <f t="shared" si="26"/>
        <v>0</v>
      </c>
      <c r="Q133" s="31">
        <f t="shared" ref="Q133" si="29">Q137+Q146</f>
        <v>0</v>
      </c>
      <c r="R133" s="31">
        <f t="shared" ref="R133" si="30">R137+R146</f>
        <v>0</v>
      </c>
      <c r="S133" s="32">
        <f>SUM(M133:R133)</f>
        <v>0</v>
      </c>
    </row>
    <row r="134" spans="1:19" s="5" customFormat="1" x14ac:dyDescent="0.25">
      <c r="A134" s="169"/>
      <c r="B134" s="190"/>
      <c r="C134" s="216"/>
      <c r="D134" s="183"/>
      <c r="E134" s="183"/>
      <c r="F134" s="169"/>
      <c r="G134" s="121" t="s">
        <v>19</v>
      </c>
      <c r="H134" s="34" t="s">
        <v>16</v>
      </c>
      <c r="I134" s="34" t="s">
        <v>16</v>
      </c>
      <c r="J134" s="34" t="s">
        <v>16</v>
      </c>
      <c r="K134" s="34" t="s">
        <v>16</v>
      </c>
      <c r="L134" s="34" t="s">
        <v>16</v>
      </c>
      <c r="M134" s="33">
        <f t="shared" si="28"/>
        <v>0</v>
      </c>
      <c r="N134" s="31">
        <f t="shared" si="26"/>
        <v>0</v>
      </c>
      <c r="O134" s="31">
        <f t="shared" si="26"/>
        <v>0</v>
      </c>
      <c r="P134" s="31">
        <f t="shared" si="26"/>
        <v>0</v>
      </c>
      <c r="Q134" s="31">
        <f t="shared" ref="Q134" si="31">Q138+Q147</f>
        <v>0</v>
      </c>
      <c r="R134" s="31">
        <f t="shared" ref="R134" si="32">R138+R147</f>
        <v>0</v>
      </c>
      <c r="S134" s="32">
        <f>SUM(M134:R134)</f>
        <v>0</v>
      </c>
    </row>
    <row r="135" spans="1:19" s="5" customFormat="1" x14ac:dyDescent="0.25">
      <c r="A135" s="212" t="s">
        <v>66</v>
      </c>
      <c r="B135" s="1" t="s">
        <v>22</v>
      </c>
      <c r="C135" s="185" t="s">
        <v>0</v>
      </c>
      <c r="D135" s="168">
        <v>42736</v>
      </c>
      <c r="E135" s="168">
        <v>43100</v>
      </c>
      <c r="F135" s="142">
        <v>1</v>
      </c>
      <c r="G135" s="122" t="s">
        <v>15</v>
      </c>
      <c r="H135" s="60"/>
      <c r="I135" s="61"/>
      <c r="J135" s="60"/>
      <c r="K135" s="61"/>
      <c r="L135" s="60"/>
      <c r="M135" s="40"/>
      <c r="N135" s="38"/>
      <c r="O135" s="38"/>
      <c r="P135" s="38"/>
      <c r="Q135" s="38"/>
      <c r="R135" s="38"/>
      <c r="S135" s="39"/>
    </row>
    <row r="136" spans="1:19" s="5" customFormat="1" ht="33" customHeight="1" x14ac:dyDescent="0.25">
      <c r="A136" s="212"/>
      <c r="B136" s="166" t="s">
        <v>116</v>
      </c>
      <c r="C136" s="185"/>
      <c r="D136" s="168"/>
      <c r="E136" s="168"/>
      <c r="F136" s="142"/>
      <c r="G136" s="122" t="s">
        <v>17</v>
      </c>
      <c r="H136" s="60">
        <v>932</v>
      </c>
      <c r="I136" s="60" t="s">
        <v>51</v>
      </c>
      <c r="J136" s="60" t="s">
        <v>51</v>
      </c>
      <c r="K136" s="60" t="s">
        <v>117</v>
      </c>
      <c r="L136" s="60">
        <v>240</v>
      </c>
      <c r="M136" s="40">
        <v>22.9</v>
      </c>
      <c r="N136" s="38">
        <v>22.9</v>
      </c>
      <c r="O136" s="38">
        <v>22.9</v>
      </c>
      <c r="P136" s="38">
        <f t="shared" ref="P136" si="33">O136</f>
        <v>22.9</v>
      </c>
      <c r="Q136" s="38">
        <f>22.9-22.9</f>
        <v>0</v>
      </c>
      <c r="R136" s="38"/>
      <c r="S136" s="39"/>
    </row>
    <row r="137" spans="1:19" s="5" customFormat="1" ht="35.25" customHeight="1" x14ac:dyDescent="0.25">
      <c r="A137" s="212"/>
      <c r="B137" s="166"/>
      <c r="C137" s="185"/>
      <c r="D137" s="168"/>
      <c r="E137" s="168"/>
      <c r="F137" s="142"/>
      <c r="G137" s="122" t="s">
        <v>21</v>
      </c>
      <c r="H137" s="60"/>
      <c r="I137" s="60"/>
      <c r="J137" s="60"/>
      <c r="K137" s="60"/>
      <c r="L137" s="60"/>
      <c r="M137" s="40"/>
      <c r="N137" s="38"/>
      <c r="O137" s="38"/>
      <c r="P137" s="38"/>
      <c r="Q137" s="38"/>
      <c r="R137" s="38"/>
      <c r="S137" s="39"/>
    </row>
    <row r="138" spans="1:19" s="5" customFormat="1" x14ac:dyDescent="0.25">
      <c r="A138" s="212"/>
      <c r="B138" s="166"/>
      <c r="C138" s="185"/>
      <c r="D138" s="168"/>
      <c r="E138" s="168"/>
      <c r="F138" s="142"/>
      <c r="G138" s="122" t="s">
        <v>141</v>
      </c>
      <c r="H138" s="60"/>
      <c r="I138" s="60"/>
      <c r="J138" s="60"/>
      <c r="K138" s="60"/>
      <c r="L138" s="60"/>
      <c r="M138" s="40"/>
      <c r="N138" s="38"/>
      <c r="O138" s="38"/>
      <c r="P138" s="38"/>
      <c r="Q138" s="38"/>
      <c r="R138" s="38"/>
      <c r="S138" s="39"/>
    </row>
    <row r="139" spans="1:19" s="5" customFormat="1" x14ac:dyDescent="0.25">
      <c r="A139" s="212" t="s">
        <v>65</v>
      </c>
      <c r="B139" s="1" t="s">
        <v>43</v>
      </c>
      <c r="C139" s="185" t="s">
        <v>0</v>
      </c>
      <c r="D139" s="168">
        <v>42736</v>
      </c>
      <c r="E139" s="168">
        <v>43100</v>
      </c>
      <c r="F139" s="142">
        <v>1</v>
      </c>
      <c r="G139" s="220" t="s">
        <v>15</v>
      </c>
      <c r="H139" s="51">
        <v>932</v>
      </c>
      <c r="I139" s="52" t="s">
        <v>51</v>
      </c>
      <c r="J139" s="52" t="s">
        <v>51</v>
      </c>
      <c r="K139" s="70" t="s">
        <v>123</v>
      </c>
      <c r="L139" s="53"/>
      <c r="M139" s="63">
        <f>SUM(M140:M144)</f>
        <v>20850.900000000001</v>
      </c>
      <c r="N139" s="64">
        <f>SUM(N140:N144)</f>
        <v>20852.5</v>
      </c>
      <c r="O139" s="64">
        <f>SUM(O140:O144)</f>
        <v>20830.599999999999</v>
      </c>
      <c r="P139" s="64">
        <f>SUM(P140:P144)</f>
        <v>20830.599999999999</v>
      </c>
      <c r="Q139" s="64">
        <f>SUM(Q140:Q144)</f>
        <v>21144.400000000001</v>
      </c>
      <c r="R139" s="64"/>
      <c r="S139" s="65"/>
    </row>
    <row r="140" spans="1:19" s="5" customFormat="1" x14ac:dyDescent="0.25">
      <c r="A140" s="217"/>
      <c r="B140" s="166" t="s">
        <v>118</v>
      </c>
      <c r="C140" s="185"/>
      <c r="D140" s="167"/>
      <c r="E140" s="167"/>
      <c r="F140" s="142"/>
      <c r="G140" s="220"/>
      <c r="H140" s="51">
        <v>932</v>
      </c>
      <c r="I140" s="52" t="s">
        <v>51</v>
      </c>
      <c r="J140" s="52" t="s">
        <v>51</v>
      </c>
      <c r="K140" s="52" t="s">
        <v>119</v>
      </c>
      <c r="L140" s="51">
        <v>120</v>
      </c>
      <c r="M140" s="40">
        <v>19855.5</v>
      </c>
      <c r="N140" s="38">
        <v>19855.5</v>
      </c>
      <c r="O140" s="38">
        <v>19855.5</v>
      </c>
      <c r="P140" s="38">
        <f t="shared" ref="P140:P144" si="34">O140</f>
        <v>19855.5</v>
      </c>
      <c r="Q140" s="38">
        <v>19780.8</v>
      </c>
      <c r="R140" s="38"/>
      <c r="S140" s="39"/>
    </row>
    <row r="141" spans="1:19" s="5" customFormat="1" x14ac:dyDescent="0.25">
      <c r="A141" s="217"/>
      <c r="B141" s="166"/>
      <c r="C141" s="185"/>
      <c r="D141" s="167"/>
      <c r="E141" s="167"/>
      <c r="F141" s="142"/>
      <c r="G141" s="220"/>
      <c r="H141" s="51">
        <v>932</v>
      </c>
      <c r="I141" s="52" t="s">
        <v>51</v>
      </c>
      <c r="J141" s="52" t="s">
        <v>51</v>
      </c>
      <c r="K141" s="36" t="s">
        <v>120</v>
      </c>
      <c r="L141" s="51" t="s">
        <v>95</v>
      </c>
      <c r="M141" s="40">
        <v>16.7</v>
      </c>
      <c r="N141" s="38">
        <v>0</v>
      </c>
      <c r="O141" s="38">
        <v>0</v>
      </c>
      <c r="P141" s="38">
        <f t="shared" si="34"/>
        <v>0</v>
      </c>
      <c r="Q141" s="38">
        <v>20.3</v>
      </c>
      <c r="R141" s="38"/>
      <c r="S141" s="39"/>
    </row>
    <row r="142" spans="1:19" s="5" customFormat="1" x14ac:dyDescent="0.25">
      <c r="A142" s="217"/>
      <c r="B142" s="166"/>
      <c r="C142" s="185"/>
      <c r="D142" s="167"/>
      <c r="E142" s="167"/>
      <c r="F142" s="142"/>
      <c r="G142" s="220"/>
      <c r="H142" s="51">
        <v>932</v>
      </c>
      <c r="I142" s="52" t="s">
        <v>51</v>
      </c>
      <c r="J142" s="52" t="s">
        <v>51</v>
      </c>
      <c r="K142" s="36" t="s">
        <v>120</v>
      </c>
      <c r="L142" s="51">
        <v>240</v>
      </c>
      <c r="M142" s="40">
        <v>970.2</v>
      </c>
      <c r="N142" s="38">
        <f>997.9-9.4</f>
        <v>988.5</v>
      </c>
      <c r="O142" s="38">
        <f>976-9.4</f>
        <v>966.6</v>
      </c>
      <c r="P142" s="38">
        <f t="shared" si="34"/>
        <v>966.6</v>
      </c>
      <c r="Q142" s="38">
        <v>1014.4</v>
      </c>
      <c r="R142" s="38"/>
      <c r="S142" s="39"/>
    </row>
    <row r="143" spans="1:19" s="5" customFormat="1" x14ac:dyDescent="0.25">
      <c r="A143" s="217"/>
      <c r="B143" s="166"/>
      <c r="C143" s="185"/>
      <c r="D143" s="167"/>
      <c r="E143" s="167"/>
      <c r="F143" s="142"/>
      <c r="G143" s="220"/>
      <c r="H143" s="51">
        <v>932</v>
      </c>
      <c r="I143" s="52" t="s">
        <v>51</v>
      </c>
      <c r="J143" s="52" t="s">
        <v>51</v>
      </c>
      <c r="K143" s="36" t="s">
        <v>120</v>
      </c>
      <c r="L143" s="51" t="s">
        <v>150</v>
      </c>
      <c r="M143" s="40">
        <v>0</v>
      </c>
      <c r="N143" s="38">
        <v>0</v>
      </c>
      <c r="O143" s="38">
        <v>0</v>
      </c>
      <c r="P143" s="38">
        <f t="shared" si="34"/>
        <v>0</v>
      </c>
      <c r="Q143" s="38">
        <v>320</v>
      </c>
      <c r="R143" s="38"/>
      <c r="S143" s="39"/>
    </row>
    <row r="144" spans="1:19" s="5" customFormat="1" x14ac:dyDescent="0.25">
      <c r="A144" s="217"/>
      <c r="B144" s="166"/>
      <c r="C144" s="185"/>
      <c r="D144" s="167"/>
      <c r="E144" s="167"/>
      <c r="F144" s="142"/>
      <c r="G144" s="220"/>
      <c r="H144" s="51">
        <v>932</v>
      </c>
      <c r="I144" s="52" t="s">
        <v>51</v>
      </c>
      <c r="J144" s="52" t="s">
        <v>51</v>
      </c>
      <c r="K144" s="36" t="s">
        <v>120</v>
      </c>
      <c r="L144" s="51" t="s">
        <v>96</v>
      </c>
      <c r="M144" s="40">
        <v>8.5</v>
      </c>
      <c r="N144" s="38">
        <v>8.5</v>
      </c>
      <c r="O144" s="38">
        <v>8.5</v>
      </c>
      <c r="P144" s="38">
        <f t="shared" si="34"/>
        <v>8.5</v>
      </c>
      <c r="Q144" s="38">
        <v>8.9</v>
      </c>
      <c r="R144" s="38"/>
      <c r="S144" s="39"/>
    </row>
    <row r="145" spans="1:19" s="5" customFormat="1" ht="30" x14ac:dyDescent="0.25">
      <c r="A145" s="217"/>
      <c r="B145" s="166"/>
      <c r="C145" s="185"/>
      <c r="D145" s="167"/>
      <c r="E145" s="167"/>
      <c r="F145" s="142"/>
      <c r="G145" s="123" t="s">
        <v>17</v>
      </c>
      <c r="H145" s="53"/>
      <c r="I145" s="53"/>
      <c r="J145" s="53"/>
      <c r="K145" s="53"/>
      <c r="L145" s="53"/>
      <c r="M145" s="63"/>
      <c r="N145" s="64"/>
      <c r="O145" s="64"/>
      <c r="P145" s="64"/>
      <c r="Q145" s="64"/>
      <c r="R145" s="64"/>
      <c r="S145" s="65"/>
    </row>
    <row r="146" spans="1:19" s="5" customFormat="1" ht="30" x14ac:dyDescent="0.25">
      <c r="A146" s="217"/>
      <c r="B146" s="166"/>
      <c r="C146" s="185"/>
      <c r="D146" s="167"/>
      <c r="E146" s="167"/>
      <c r="F146" s="142"/>
      <c r="G146" s="122" t="s">
        <v>18</v>
      </c>
      <c r="H146" s="50"/>
      <c r="I146" s="50"/>
      <c r="J146" s="50"/>
      <c r="K146" s="50"/>
      <c r="L146" s="50"/>
      <c r="M146" s="63"/>
      <c r="N146" s="64"/>
      <c r="O146" s="64"/>
      <c r="P146" s="64"/>
      <c r="Q146" s="64"/>
      <c r="R146" s="64"/>
      <c r="S146" s="65"/>
    </row>
    <row r="147" spans="1:19" s="5" customFormat="1" x14ac:dyDescent="0.25">
      <c r="A147" s="217"/>
      <c r="B147" s="166"/>
      <c r="C147" s="185"/>
      <c r="D147" s="167"/>
      <c r="E147" s="167"/>
      <c r="F147" s="142"/>
      <c r="G147" s="122" t="s">
        <v>76</v>
      </c>
      <c r="H147" s="60"/>
      <c r="I147" s="60"/>
      <c r="J147" s="60"/>
      <c r="K147" s="60"/>
      <c r="L147" s="60"/>
      <c r="M147" s="40"/>
      <c r="N147" s="38"/>
      <c r="O147" s="38"/>
      <c r="P147" s="38"/>
      <c r="Q147" s="38"/>
      <c r="R147" s="38"/>
      <c r="S147" s="39"/>
    </row>
    <row r="148" spans="1:19" s="5" customFormat="1" ht="15" customHeight="1" x14ac:dyDescent="0.25">
      <c r="A148" s="169" t="s">
        <v>44</v>
      </c>
      <c r="B148" s="71" t="s">
        <v>45</v>
      </c>
      <c r="C148" s="216" t="s">
        <v>13</v>
      </c>
      <c r="D148" s="183">
        <v>42736</v>
      </c>
      <c r="E148" s="183">
        <v>43100</v>
      </c>
      <c r="F148" s="221">
        <v>1</v>
      </c>
      <c r="G148" s="121" t="s">
        <v>15</v>
      </c>
      <c r="H148" s="34" t="s">
        <v>16</v>
      </c>
      <c r="I148" s="34" t="s">
        <v>16</v>
      </c>
      <c r="J148" s="34" t="s">
        <v>16</v>
      </c>
      <c r="K148" s="34" t="s">
        <v>16</v>
      </c>
      <c r="L148" s="34" t="s">
        <v>16</v>
      </c>
      <c r="M148" s="33">
        <f>M156+M152+M160+M164+M168</f>
        <v>22653.7</v>
      </c>
      <c r="N148" s="33">
        <f t="shared" ref="N148:Q148" si="35">N156+N152+N160+N164+N168</f>
        <v>22529</v>
      </c>
      <c r="O148" s="33">
        <f t="shared" si="35"/>
        <v>21374</v>
      </c>
      <c r="P148" s="33">
        <f t="shared" si="35"/>
        <v>21374</v>
      </c>
      <c r="Q148" s="33">
        <f t="shared" si="35"/>
        <v>3152.2</v>
      </c>
      <c r="R148" s="33">
        <v>5026.8999999999996</v>
      </c>
      <c r="S148" s="32">
        <f>SUM(M148:R148)</f>
        <v>96109.799999999988</v>
      </c>
    </row>
    <row r="149" spans="1:19" s="5" customFormat="1" ht="28.5" x14ac:dyDescent="0.25">
      <c r="A149" s="169"/>
      <c r="B149" s="190" t="s">
        <v>46</v>
      </c>
      <c r="C149" s="216"/>
      <c r="D149" s="183"/>
      <c r="E149" s="183"/>
      <c r="F149" s="221"/>
      <c r="G149" s="121" t="s">
        <v>17</v>
      </c>
      <c r="H149" s="34" t="s">
        <v>16</v>
      </c>
      <c r="I149" s="34" t="s">
        <v>16</v>
      </c>
      <c r="J149" s="34" t="s">
        <v>16</v>
      </c>
      <c r="K149" s="34" t="s">
        <v>16</v>
      </c>
      <c r="L149" s="34" t="s">
        <v>16</v>
      </c>
      <c r="M149" s="33">
        <f>M157+M153+M161+M165+M169</f>
        <v>96.3</v>
      </c>
      <c r="N149" s="31">
        <f t="shared" ref="N149:P151" si="36">N157+N153+N161+N165+N169</f>
        <v>111.9</v>
      </c>
      <c r="O149" s="31">
        <f t="shared" si="36"/>
        <v>127.5</v>
      </c>
      <c r="P149" s="31">
        <f t="shared" si="36"/>
        <v>127.5</v>
      </c>
      <c r="Q149" s="31">
        <f t="shared" ref="Q149" si="37">Q157+Q153+Q161+Q165+Q169</f>
        <v>0</v>
      </c>
      <c r="R149" s="31">
        <v>48.9</v>
      </c>
      <c r="S149" s="32">
        <f>SUM(M149:R149)</f>
        <v>512.1</v>
      </c>
    </row>
    <row r="150" spans="1:19" s="5" customFormat="1" ht="28.5" x14ac:dyDescent="0.25">
      <c r="A150" s="169"/>
      <c r="B150" s="190"/>
      <c r="C150" s="216"/>
      <c r="D150" s="183"/>
      <c r="E150" s="183"/>
      <c r="F150" s="221"/>
      <c r="G150" s="121" t="s">
        <v>18</v>
      </c>
      <c r="H150" s="34" t="s">
        <v>16</v>
      </c>
      <c r="I150" s="34" t="s">
        <v>16</v>
      </c>
      <c r="J150" s="34" t="s">
        <v>16</v>
      </c>
      <c r="K150" s="34" t="s">
        <v>16</v>
      </c>
      <c r="L150" s="34" t="s">
        <v>16</v>
      </c>
      <c r="M150" s="33">
        <f t="shared" ref="M150" si="38">M158+M154+M162+M166+M170</f>
        <v>0</v>
      </c>
      <c r="N150" s="31">
        <f t="shared" si="36"/>
        <v>0</v>
      </c>
      <c r="O150" s="31">
        <f t="shared" si="36"/>
        <v>0</v>
      </c>
      <c r="P150" s="31">
        <f t="shared" si="36"/>
        <v>0</v>
      </c>
      <c r="Q150" s="31">
        <f t="shared" ref="Q150" si="39">Q158+Q154+Q162+Q166+Q170</f>
        <v>0</v>
      </c>
      <c r="R150" s="31">
        <f t="shared" ref="R150" si="40">R158+R154+R162+R166+R170</f>
        <v>0</v>
      </c>
      <c r="S150" s="32">
        <f>SUM(M150:R150)</f>
        <v>0</v>
      </c>
    </row>
    <row r="151" spans="1:19" s="5" customFormat="1" x14ac:dyDescent="0.25">
      <c r="A151" s="169"/>
      <c r="B151" s="190"/>
      <c r="C151" s="216"/>
      <c r="D151" s="183"/>
      <c r="E151" s="183"/>
      <c r="F151" s="221"/>
      <c r="G151" s="121" t="s">
        <v>76</v>
      </c>
      <c r="H151" s="34" t="s">
        <v>16</v>
      </c>
      <c r="I151" s="34" t="s">
        <v>16</v>
      </c>
      <c r="J151" s="34" t="s">
        <v>16</v>
      </c>
      <c r="K151" s="34" t="s">
        <v>16</v>
      </c>
      <c r="L151" s="34" t="s">
        <v>16</v>
      </c>
      <c r="M151" s="33">
        <f>M159+M155+M163+M167+M171</f>
        <v>0</v>
      </c>
      <c r="N151" s="31">
        <f t="shared" si="36"/>
        <v>0</v>
      </c>
      <c r="O151" s="31">
        <f t="shared" si="36"/>
        <v>0</v>
      </c>
      <c r="P151" s="31">
        <f t="shared" si="36"/>
        <v>0</v>
      </c>
      <c r="Q151" s="31">
        <f t="shared" ref="Q151" si="41">Q159+Q155+Q163+Q167+Q171</f>
        <v>0</v>
      </c>
      <c r="R151" s="31">
        <f t="shared" ref="R151" si="42">R159+R155+R163+R167+R171</f>
        <v>0</v>
      </c>
      <c r="S151" s="32">
        <f>SUM(M151:R151)</f>
        <v>0</v>
      </c>
    </row>
    <row r="152" spans="1:19" s="5" customFormat="1" x14ac:dyDescent="0.25">
      <c r="A152" s="212" t="s">
        <v>67</v>
      </c>
      <c r="B152" s="3" t="s">
        <v>22</v>
      </c>
      <c r="C152" s="185" t="s">
        <v>0</v>
      </c>
      <c r="D152" s="168">
        <v>42736</v>
      </c>
      <c r="E152" s="168">
        <v>43100</v>
      </c>
      <c r="F152" s="142">
        <v>1</v>
      </c>
      <c r="G152" s="122" t="s">
        <v>15</v>
      </c>
      <c r="H152" s="60">
        <v>932</v>
      </c>
      <c r="I152" s="61" t="s">
        <v>51</v>
      </c>
      <c r="J152" s="61" t="s">
        <v>56</v>
      </c>
      <c r="K152" s="52" t="s">
        <v>124</v>
      </c>
      <c r="L152" s="60">
        <v>240</v>
      </c>
      <c r="M152" s="40">
        <v>792</v>
      </c>
      <c r="N152" s="38">
        <v>720</v>
      </c>
      <c r="O152" s="38">
        <v>705</v>
      </c>
      <c r="P152" s="38">
        <f t="shared" ref="P152" si="43">O152</f>
        <v>705</v>
      </c>
      <c r="Q152" s="38">
        <v>792</v>
      </c>
      <c r="R152" s="38"/>
      <c r="S152" s="39"/>
    </row>
    <row r="153" spans="1:19" s="5" customFormat="1" ht="30" x14ac:dyDescent="0.25">
      <c r="A153" s="217"/>
      <c r="B153" s="218" t="s">
        <v>47</v>
      </c>
      <c r="C153" s="185"/>
      <c r="D153" s="168"/>
      <c r="E153" s="168"/>
      <c r="F153" s="142"/>
      <c r="G153" s="122" t="s">
        <v>17</v>
      </c>
      <c r="H153" s="60"/>
      <c r="I153" s="60"/>
      <c r="J153" s="60"/>
      <c r="K153" s="60"/>
      <c r="L153" s="60"/>
      <c r="M153" s="40"/>
      <c r="N153" s="38"/>
      <c r="O153" s="38"/>
      <c r="P153" s="38"/>
      <c r="Q153" s="38"/>
      <c r="R153" s="38"/>
      <c r="S153" s="39"/>
    </row>
    <row r="154" spans="1:19" s="5" customFormat="1" ht="30" x14ac:dyDescent="0.25">
      <c r="A154" s="217"/>
      <c r="B154" s="218"/>
      <c r="C154" s="185"/>
      <c r="D154" s="168"/>
      <c r="E154" s="168"/>
      <c r="F154" s="142"/>
      <c r="G154" s="122" t="s">
        <v>18</v>
      </c>
      <c r="H154" s="60"/>
      <c r="I154" s="60"/>
      <c r="J154" s="60"/>
      <c r="K154" s="60"/>
      <c r="L154" s="60"/>
      <c r="M154" s="40"/>
      <c r="N154" s="38"/>
      <c r="O154" s="38"/>
      <c r="P154" s="38"/>
      <c r="Q154" s="38"/>
      <c r="R154" s="38"/>
      <c r="S154" s="39"/>
    </row>
    <row r="155" spans="1:19" s="5" customFormat="1" x14ac:dyDescent="0.25">
      <c r="A155" s="217"/>
      <c r="B155" s="218"/>
      <c r="C155" s="185"/>
      <c r="D155" s="168"/>
      <c r="E155" s="168"/>
      <c r="F155" s="142"/>
      <c r="G155" s="122" t="s">
        <v>76</v>
      </c>
      <c r="H155" s="60"/>
      <c r="I155" s="60"/>
      <c r="J155" s="60"/>
      <c r="K155" s="60"/>
      <c r="L155" s="60"/>
      <c r="M155" s="40"/>
      <c r="N155" s="38"/>
      <c r="O155" s="38"/>
      <c r="P155" s="38"/>
      <c r="Q155" s="38"/>
      <c r="R155" s="38"/>
      <c r="S155" s="39"/>
    </row>
    <row r="156" spans="1:19" s="5" customFormat="1" x14ac:dyDescent="0.25">
      <c r="A156" s="212" t="s">
        <v>68</v>
      </c>
      <c r="B156" s="3" t="s">
        <v>143</v>
      </c>
      <c r="C156" s="185" t="s">
        <v>0</v>
      </c>
      <c r="D156" s="168">
        <v>42736</v>
      </c>
      <c r="E156" s="168">
        <v>43100</v>
      </c>
      <c r="F156" s="142">
        <v>1</v>
      </c>
      <c r="G156" s="122" t="s">
        <v>15</v>
      </c>
      <c r="H156" s="60">
        <v>932</v>
      </c>
      <c r="I156" s="61" t="s">
        <v>51</v>
      </c>
      <c r="J156" s="61" t="s">
        <v>56</v>
      </c>
      <c r="K156" s="52" t="s">
        <v>121</v>
      </c>
      <c r="L156" s="60">
        <v>240</v>
      </c>
      <c r="M156" s="40">
        <v>0</v>
      </c>
      <c r="N156" s="38">
        <v>0</v>
      </c>
      <c r="O156" s="38">
        <v>0</v>
      </c>
      <c r="P156" s="38">
        <f t="shared" ref="P156" si="44">O156</f>
        <v>0</v>
      </c>
      <c r="Q156" s="38">
        <v>3</v>
      </c>
      <c r="R156" s="38"/>
      <c r="S156" s="39"/>
    </row>
    <row r="157" spans="1:19" s="5" customFormat="1" ht="30" x14ac:dyDescent="0.25">
      <c r="A157" s="217"/>
      <c r="B157" s="218" t="s">
        <v>125</v>
      </c>
      <c r="C157" s="185"/>
      <c r="D157" s="168"/>
      <c r="E157" s="168"/>
      <c r="F157" s="142"/>
      <c r="G157" s="122" t="s">
        <v>17</v>
      </c>
      <c r="H157" s="50"/>
      <c r="I157" s="50"/>
      <c r="J157" s="50"/>
      <c r="K157" s="50"/>
      <c r="L157" s="50"/>
      <c r="M157" s="63"/>
      <c r="N157" s="64"/>
      <c r="O157" s="64"/>
      <c r="P157" s="64"/>
      <c r="Q157" s="64"/>
      <c r="R157" s="64"/>
      <c r="S157" s="65"/>
    </row>
    <row r="158" spans="1:19" s="5" customFormat="1" ht="27.75" customHeight="1" x14ac:dyDescent="0.25">
      <c r="A158" s="217"/>
      <c r="B158" s="218"/>
      <c r="C158" s="185"/>
      <c r="D158" s="168"/>
      <c r="E158" s="168"/>
      <c r="F158" s="142"/>
      <c r="G158" s="122" t="s">
        <v>18</v>
      </c>
      <c r="H158" s="50"/>
      <c r="I158" s="50"/>
      <c r="J158" s="50"/>
      <c r="K158" s="50"/>
      <c r="L158" s="50"/>
      <c r="M158" s="63"/>
      <c r="N158" s="64"/>
      <c r="O158" s="64"/>
      <c r="P158" s="64"/>
      <c r="Q158" s="64"/>
      <c r="R158" s="64"/>
      <c r="S158" s="65"/>
    </row>
    <row r="159" spans="1:19" s="5" customFormat="1" x14ac:dyDescent="0.25">
      <c r="A159" s="217"/>
      <c r="B159" s="218"/>
      <c r="C159" s="185"/>
      <c r="D159" s="168"/>
      <c r="E159" s="168"/>
      <c r="F159" s="142"/>
      <c r="G159" s="122" t="s">
        <v>76</v>
      </c>
      <c r="H159" s="50"/>
      <c r="I159" s="50"/>
      <c r="J159" s="50"/>
      <c r="K159" s="50"/>
      <c r="L159" s="50"/>
      <c r="M159" s="63"/>
      <c r="N159" s="64"/>
      <c r="O159" s="64"/>
      <c r="P159" s="64"/>
      <c r="Q159" s="64"/>
      <c r="R159" s="64"/>
      <c r="S159" s="65"/>
    </row>
    <row r="160" spans="1:19" s="5" customFormat="1" x14ac:dyDescent="0.25">
      <c r="A160" s="212" t="s">
        <v>69</v>
      </c>
      <c r="B160" s="3" t="s">
        <v>26</v>
      </c>
      <c r="C160" s="185" t="s">
        <v>13</v>
      </c>
      <c r="D160" s="168">
        <v>42736</v>
      </c>
      <c r="E160" s="168">
        <v>43100</v>
      </c>
      <c r="F160" s="142">
        <v>1</v>
      </c>
      <c r="G160" s="122" t="s">
        <v>15</v>
      </c>
      <c r="H160" s="60">
        <v>932</v>
      </c>
      <c r="I160" s="61" t="s">
        <v>51</v>
      </c>
      <c r="J160" s="61" t="s">
        <v>56</v>
      </c>
      <c r="K160" s="52" t="s">
        <v>126</v>
      </c>
      <c r="L160" s="72" t="s">
        <v>77</v>
      </c>
      <c r="M160" s="138">
        <f>20269-4000</f>
        <v>16269</v>
      </c>
      <c r="N160" s="38">
        <v>20269</v>
      </c>
      <c r="O160" s="38">
        <v>20269</v>
      </c>
      <c r="P160" s="38">
        <f t="shared" ref="P160" si="45">O160</f>
        <v>20269</v>
      </c>
      <c r="Q160" s="38">
        <v>1907.2</v>
      </c>
      <c r="R160" s="38"/>
      <c r="S160" s="39"/>
    </row>
    <row r="161" spans="1:19" s="5" customFormat="1" ht="30" x14ac:dyDescent="0.25">
      <c r="A161" s="217"/>
      <c r="B161" s="219" t="s">
        <v>94</v>
      </c>
      <c r="C161" s="185"/>
      <c r="D161" s="168"/>
      <c r="E161" s="168"/>
      <c r="F161" s="142"/>
      <c r="G161" s="122" t="s">
        <v>17</v>
      </c>
      <c r="H161" s="60"/>
      <c r="I161" s="60"/>
      <c r="J161" s="60"/>
      <c r="K161" s="60"/>
      <c r="L161" s="60"/>
      <c r="M161" s="40"/>
      <c r="N161" s="38"/>
      <c r="O161" s="38"/>
      <c r="P161" s="38"/>
      <c r="Q161" s="38"/>
      <c r="R161" s="38"/>
      <c r="S161" s="39"/>
    </row>
    <row r="162" spans="1:19" s="5" customFormat="1" ht="30" x14ac:dyDescent="0.25">
      <c r="A162" s="217"/>
      <c r="B162" s="219"/>
      <c r="C162" s="185"/>
      <c r="D162" s="168"/>
      <c r="E162" s="168"/>
      <c r="F162" s="142"/>
      <c r="G162" s="122" t="s">
        <v>18</v>
      </c>
      <c r="H162" s="60"/>
      <c r="I162" s="60"/>
      <c r="J162" s="60"/>
      <c r="K162" s="60"/>
      <c r="L162" s="60"/>
      <c r="M162" s="40"/>
      <c r="N162" s="38"/>
      <c r="O162" s="38"/>
      <c r="P162" s="38"/>
      <c r="Q162" s="38"/>
      <c r="R162" s="38"/>
      <c r="S162" s="39"/>
    </row>
    <row r="163" spans="1:19" s="5" customFormat="1" x14ac:dyDescent="0.25">
      <c r="A163" s="217"/>
      <c r="B163" s="219"/>
      <c r="C163" s="185"/>
      <c r="D163" s="168"/>
      <c r="E163" s="168"/>
      <c r="F163" s="142"/>
      <c r="G163" s="122" t="s">
        <v>19</v>
      </c>
      <c r="H163" s="60"/>
      <c r="I163" s="60"/>
      <c r="J163" s="60"/>
      <c r="K163" s="60"/>
      <c r="L163" s="60"/>
      <c r="M163" s="40"/>
      <c r="N163" s="38"/>
      <c r="O163" s="38"/>
      <c r="P163" s="38"/>
      <c r="Q163" s="38"/>
      <c r="R163" s="38"/>
      <c r="S163" s="39"/>
    </row>
    <row r="164" spans="1:19" s="5" customFormat="1" x14ac:dyDescent="0.25">
      <c r="A164" s="212" t="s">
        <v>70</v>
      </c>
      <c r="B164" s="3" t="s">
        <v>27</v>
      </c>
      <c r="C164" s="185" t="s">
        <v>13</v>
      </c>
      <c r="D164" s="168">
        <v>42736</v>
      </c>
      <c r="E164" s="168">
        <v>43100</v>
      </c>
      <c r="F164" s="142">
        <v>1</v>
      </c>
      <c r="G164" s="122" t="s">
        <v>15</v>
      </c>
      <c r="H164" s="60"/>
      <c r="I164" s="60"/>
      <c r="J164" s="60"/>
      <c r="K164" s="60"/>
      <c r="L164" s="60"/>
      <c r="M164" s="40"/>
      <c r="N164" s="38"/>
      <c r="O164" s="38"/>
      <c r="P164" s="38"/>
      <c r="Q164" s="38"/>
      <c r="R164" s="38"/>
      <c r="S164" s="39"/>
    </row>
    <row r="165" spans="1:19" s="5" customFormat="1" ht="30" x14ac:dyDescent="0.25">
      <c r="A165" s="217"/>
      <c r="B165" s="218" t="s">
        <v>127</v>
      </c>
      <c r="C165" s="185"/>
      <c r="D165" s="168"/>
      <c r="E165" s="168"/>
      <c r="F165" s="142"/>
      <c r="G165" s="122" t="s">
        <v>17</v>
      </c>
      <c r="H165" s="60">
        <v>932</v>
      </c>
      <c r="I165" s="61" t="s">
        <v>51</v>
      </c>
      <c r="J165" s="61" t="s">
        <v>56</v>
      </c>
      <c r="K165" s="52" t="s">
        <v>129</v>
      </c>
      <c r="L165" s="60">
        <v>240</v>
      </c>
      <c r="M165" s="40">
        <v>96.3</v>
      </c>
      <c r="N165" s="38">
        <v>111.9</v>
      </c>
      <c r="O165" s="38">
        <v>127.5</v>
      </c>
      <c r="P165" s="38">
        <f t="shared" ref="P165" si="46">O165</f>
        <v>127.5</v>
      </c>
      <c r="Q165" s="38">
        <f>80.1-80.1</f>
        <v>0</v>
      </c>
      <c r="R165" s="38"/>
      <c r="S165" s="39"/>
    </row>
    <row r="166" spans="1:19" s="5" customFormat="1" ht="30" x14ac:dyDescent="0.25">
      <c r="A166" s="217"/>
      <c r="B166" s="218"/>
      <c r="C166" s="185"/>
      <c r="D166" s="168"/>
      <c r="E166" s="168"/>
      <c r="F166" s="142"/>
      <c r="G166" s="122" t="s">
        <v>18</v>
      </c>
      <c r="H166" s="60"/>
      <c r="I166" s="60"/>
      <c r="J166" s="60"/>
      <c r="K166" s="60"/>
      <c r="L166" s="60"/>
      <c r="M166" s="40"/>
      <c r="N166" s="38"/>
      <c r="O166" s="38"/>
      <c r="P166" s="38"/>
      <c r="Q166" s="38"/>
      <c r="R166" s="38"/>
      <c r="S166" s="39"/>
    </row>
    <row r="167" spans="1:19" s="5" customFormat="1" ht="28.5" customHeight="1" x14ac:dyDescent="0.25">
      <c r="A167" s="217"/>
      <c r="B167" s="218"/>
      <c r="C167" s="185"/>
      <c r="D167" s="168"/>
      <c r="E167" s="168"/>
      <c r="F167" s="142"/>
      <c r="G167" s="122" t="s">
        <v>76</v>
      </c>
      <c r="H167" s="60"/>
      <c r="I167" s="60"/>
      <c r="J167" s="60"/>
      <c r="K167" s="60"/>
      <c r="L167" s="60"/>
      <c r="M167" s="40"/>
      <c r="N167" s="38"/>
      <c r="O167" s="38"/>
      <c r="P167" s="38"/>
      <c r="Q167" s="38"/>
      <c r="R167" s="38"/>
      <c r="S167" s="39"/>
    </row>
    <row r="168" spans="1:19" s="5" customFormat="1" x14ac:dyDescent="0.25">
      <c r="A168" s="212" t="s">
        <v>91</v>
      </c>
      <c r="B168" s="3" t="s">
        <v>30</v>
      </c>
      <c r="C168" s="185" t="s">
        <v>0</v>
      </c>
      <c r="D168" s="168">
        <v>42736</v>
      </c>
      <c r="E168" s="168">
        <v>43100</v>
      </c>
      <c r="F168" s="142">
        <v>1</v>
      </c>
      <c r="G168" s="122" t="s">
        <v>15</v>
      </c>
      <c r="H168" s="60">
        <v>932</v>
      </c>
      <c r="I168" s="60" t="s">
        <v>51</v>
      </c>
      <c r="J168" s="60" t="s">
        <v>56</v>
      </c>
      <c r="K168" s="51" t="s">
        <v>128</v>
      </c>
      <c r="L168" s="60">
        <v>240</v>
      </c>
      <c r="M168" s="138">
        <f>1592.7+4000</f>
        <v>5592.7</v>
      </c>
      <c r="N168" s="38">
        <v>1540</v>
      </c>
      <c r="O168" s="38">
        <v>400</v>
      </c>
      <c r="P168" s="38">
        <f t="shared" ref="P168" si="47">O168</f>
        <v>400</v>
      </c>
      <c r="Q168" s="38">
        <v>450</v>
      </c>
      <c r="R168" s="38"/>
      <c r="S168" s="39"/>
    </row>
    <row r="169" spans="1:19" s="5" customFormat="1" ht="30" x14ac:dyDescent="0.25">
      <c r="A169" s="217"/>
      <c r="B169" s="218" t="s">
        <v>92</v>
      </c>
      <c r="C169" s="185"/>
      <c r="D169" s="168"/>
      <c r="E169" s="168"/>
      <c r="F169" s="142"/>
      <c r="G169" s="122" t="s">
        <v>17</v>
      </c>
      <c r="H169" s="60"/>
      <c r="I169" s="61"/>
      <c r="J169" s="61"/>
      <c r="K169" s="61"/>
      <c r="L169" s="60"/>
      <c r="M169" s="40"/>
      <c r="N169" s="38"/>
      <c r="O169" s="38"/>
      <c r="P169" s="38"/>
      <c r="Q169" s="38"/>
      <c r="R169" s="38"/>
      <c r="S169" s="39"/>
    </row>
    <row r="170" spans="1:19" s="5" customFormat="1" ht="30" x14ac:dyDescent="0.25">
      <c r="A170" s="217"/>
      <c r="B170" s="218"/>
      <c r="C170" s="185"/>
      <c r="D170" s="168"/>
      <c r="E170" s="168"/>
      <c r="F170" s="142"/>
      <c r="G170" s="122" t="s">
        <v>18</v>
      </c>
      <c r="H170" s="60"/>
      <c r="I170" s="60"/>
      <c r="J170" s="60"/>
      <c r="K170" s="60"/>
      <c r="L170" s="60"/>
      <c r="M170" s="38"/>
      <c r="N170" s="38"/>
      <c r="O170" s="38"/>
      <c r="P170" s="38"/>
      <c r="Q170" s="38"/>
      <c r="R170" s="38"/>
      <c r="S170" s="39"/>
    </row>
    <row r="171" spans="1:19" s="5" customFormat="1" x14ac:dyDescent="0.25">
      <c r="A171" s="217"/>
      <c r="B171" s="218"/>
      <c r="C171" s="185"/>
      <c r="D171" s="168"/>
      <c r="E171" s="168"/>
      <c r="F171" s="142"/>
      <c r="G171" s="122" t="s">
        <v>76</v>
      </c>
      <c r="H171" s="60"/>
      <c r="I171" s="60"/>
      <c r="J171" s="60"/>
      <c r="K171" s="60"/>
      <c r="L171" s="60"/>
      <c r="M171" s="38"/>
      <c r="N171" s="38"/>
      <c r="O171" s="38"/>
      <c r="P171" s="38"/>
      <c r="Q171" s="38"/>
      <c r="R171" s="38"/>
      <c r="S171" s="39"/>
    </row>
    <row r="172" spans="1:19" s="5" customFormat="1" ht="11.25" hidden="1" customHeight="1" x14ac:dyDescent="0.25">
      <c r="A172" s="7"/>
      <c r="B172" s="73"/>
      <c r="C172" s="74"/>
      <c r="D172" s="75"/>
      <c r="E172" s="75"/>
      <c r="F172" s="76"/>
      <c r="G172" s="126"/>
      <c r="H172" s="77"/>
      <c r="I172" s="77"/>
      <c r="J172" s="77"/>
      <c r="K172" s="77"/>
      <c r="L172" s="77"/>
      <c r="M172" s="78"/>
      <c r="N172" s="111"/>
      <c r="O172" s="78"/>
      <c r="P172" s="78"/>
      <c r="Q172" s="78"/>
      <c r="R172" s="78"/>
      <c r="S172" s="79"/>
    </row>
    <row r="173" spans="1:19" s="5" customFormat="1" ht="18.75" hidden="1" customHeight="1" x14ac:dyDescent="0.25">
      <c r="A173" s="8" t="s">
        <v>139</v>
      </c>
      <c r="B173" s="80" t="s">
        <v>148</v>
      </c>
      <c r="C173" s="81"/>
      <c r="D173" s="82"/>
      <c r="E173" s="82"/>
      <c r="F173" s="83"/>
      <c r="G173" s="126"/>
      <c r="H173" s="77"/>
      <c r="I173" s="77"/>
      <c r="J173" s="77"/>
      <c r="K173" s="77"/>
      <c r="L173" s="77"/>
      <c r="M173" s="78"/>
      <c r="N173" s="111"/>
      <c r="O173" s="78"/>
      <c r="P173" s="78"/>
      <c r="Q173" s="78"/>
      <c r="R173" s="78"/>
      <c r="S173" s="79"/>
    </row>
    <row r="174" spans="1:19" s="5" customFormat="1" ht="15" hidden="1" customHeight="1" x14ac:dyDescent="0.25">
      <c r="A174" s="7"/>
      <c r="B174" s="73"/>
      <c r="C174" s="74"/>
      <c r="D174" s="75"/>
      <c r="E174" s="75"/>
      <c r="F174" s="76"/>
      <c r="G174" s="126"/>
      <c r="H174" s="77"/>
      <c r="I174" s="77"/>
      <c r="J174" s="77"/>
      <c r="K174" s="77"/>
      <c r="L174" s="77"/>
      <c r="M174" s="78"/>
      <c r="N174" s="111"/>
      <c r="O174" s="78"/>
      <c r="P174" s="78"/>
      <c r="Q174" s="78"/>
      <c r="R174" s="78"/>
      <c r="S174" s="79"/>
    </row>
    <row r="175" spans="1:19" s="5" customFormat="1" ht="15" customHeight="1" x14ac:dyDescent="0.25">
      <c r="A175" s="7"/>
      <c r="B175" s="73"/>
      <c r="C175" s="74"/>
      <c r="D175" s="75"/>
      <c r="E175" s="75"/>
      <c r="F175" s="76"/>
      <c r="G175" s="126"/>
      <c r="H175" s="77"/>
      <c r="I175" s="77"/>
      <c r="J175" s="77"/>
      <c r="K175" s="77"/>
      <c r="L175" s="77"/>
      <c r="M175" s="78"/>
      <c r="N175" s="111"/>
      <c r="O175" s="78"/>
      <c r="P175" s="78"/>
      <c r="Q175" s="78"/>
      <c r="R175" s="78"/>
      <c r="S175" s="79"/>
    </row>
    <row r="176" spans="1:19" s="5" customFormat="1" ht="15" customHeight="1" x14ac:dyDescent="0.25">
      <c r="A176" s="7"/>
      <c r="B176" s="73"/>
      <c r="C176" s="74"/>
      <c r="D176" s="75"/>
      <c r="E176" s="75"/>
      <c r="F176" s="76"/>
      <c r="G176" s="126"/>
      <c r="H176" s="77"/>
      <c r="I176" s="77"/>
      <c r="J176" s="77"/>
      <c r="K176" s="77"/>
      <c r="L176" s="77"/>
      <c r="M176" s="78"/>
      <c r="N176" s="111"/>
      <c r="O176" s="78"/>
      <c r="P176" s="78"/>
      <c r="Q176" s="78"/>
      <c r="R176" s="78"/>
      <c r="S176" s="79"/>
    </row>
    <row r="177" spans="1:19" s="5" customFormat="1" ht="15" customHeight="1" x14ac:dyDescent="0.25">
      <c r="A177" s="7"/>
      <c r="B177" s="73"/>
      <c r="C177" s="74"/>
      <c r="D177" s="75"/>
      <c r="E177" s="75"/>
      <c r="F177" s="76"/>
      <c r="G177" s="126"/>
      <c r="H177" s="77"/>
      <c r="I177" s="77"/>
      <c r="J177" s="77"/>
      <c r="K177" s="77"/>
      <c r="L177" s="77"/>
      <c r="M177" s="78"/>
      <c r="N177" s="111"/>
      <c r="O177" s="78"/>
      <c r="P177" s="78"/>
      <c r="Q177" s="78"/>
      <c r="R177" s="78"/>
      <c r="S177" s="79"/>
    </row>
    <row r="178" spans="1:19" s="5" customFormat="1" ht="15" customHeight="1" x14ac:dyDescent="0.25">
      <c r="A178" s="7"/>
      <c r="B178" s="73"/>
      <c r="C178" s="74"/>
      <c r="D178" s="75"/>
      <c r="E178" s="75"/>
      <c r="F178" s="76"/>
      <c r="G178" s="126"/>
      <c r="H178" s="77"/>
      <c r="I178" s="77"/>
      <c r="J178" s="77"/>
      <c r="K178" s="77"/>
      <c r="L178" s="77"/>
      <c r="M178" s="78"/>
      <c r="N178" s="111"/>
      <c r="O178" s="78"/>
      <c r="P178" s="78"/>
      <c r="Q178" s="78"/>
      <c r="R178" s="78"/>
      <c r="S178" s="79"/>
    </row>
    <row r="179" spans="1:19" s="5" customFormat="1" ht="15" customHeight="1" x14ac:dyDescent="0.25">
      <c r="A179" s="7"/>
      <c r="B179" s="73"/>
      <c r="C179" s="74"/>
      <c r="D179" s="75"/>
      <c r="E179" s="75"/>
      <c r="F179" s="76"/>
      <c r="G179" s="126"/>
      <c r="H179" s="77"/>
      <c r="I179" s="77"/>
      <c r="J179" s="77"/>
      <c r="K179" s="77"/>
      <c r="L179" s="77"/>
      <c r="M179" s="78"/>
      <c r="N179" s="111"/>
      <c r="O179" s="78"/>
      <c r="P179" s="78"/>
      <c r="Q179" s="78"/>
      <c r="R179" s="78"/>
      <c r="S179" s="79"/>
    </row>
    <row r="180" spans="1:19" ht="22.5" customHeight="1" x14ac:dyDescent="0.25">
      <c r="A180" s="5" t="s">
        <v>86</v>
      </c>
      <c r="B180" s="5"/>
      <c r="C180" s="17"/>
      <c r="D180" s="5"/>
      <c r="E180" s="5"/>
      <c r="F180" s="5"/>
      <c r="G180" s="5"/>
      <c r="H180" s="19"/>
      <c r="I180" s="19"/>
      <c r="J180" s="19"/>
      <c r="K180" s="19"/>
      <c r="L180" s="19"/>
      <c r="M180" s="84" t="s">
        <v>137</v>
      </c>
      <c r="N180" s="112"/>
      <c r="O180" s="84"/>
      <c r="P180" s="84"/>
      <c r="Q180" s="84"/>
      <c r="R180" s="84"/>
      <c r="S180" s="85"/>
    </row>
    <row r="181" spans="1:19" ht="15.75" x14ac:dyDescent="0.25">
      <c r="G181" s="127"/>
      <c r="H181" s="86"/>
      <c r="L181" s="88"/>
      <c r="M181" s="89"/>
      <c r="N181" s="113"/>
      <c r="O181" s="89"/>
      <c r="P181" s="89"/>
      <c r="Q181" s="89"/>
      <c r="R181" s="89"/>
      <c r="S181" s="90"/>
    </row>
    <row r="182" spans="1:19" ht="30.75" customHeight="1" x14ac:dyDescent="0.25">
      <c r="G182" s="128"/>
      <c r="H182" s="86"/>
      <c r="L182" s="88"/>
      <c r="M182" s="105">
        <f t="shared" ref="M182:R182" si="48">M15+M16+M17+M18+M41+M42+M43+M44+M107+M108+M109+M110+M131+M132+M133+M134+M148+M149+M150+M151</f>
        <v>1810306.7</v>
      </c>
      <c r="N182" s="105">
        <f t="shared" si="48"/>
        <v>842230.6</v>
      </c>
      <c r="O182" s="105">
        <f t="shared" si="48"/>
        <v>824850.70000000007</v>
      </c>
      <c r="P182" s="105">
        <f t="shared" si="48"/>
        <v>824850.70000000007</v>
      </c>
      <c r="Q182" s="91">
        <f t="shared" si="48"/>
        <v>1347892.7767099999</v>
      </c>
      <c r="R182" s="91">
        <f t="shared" si="48"/>
        <v>1037129.49765</v>
      </c>
      <c r="S182" s="92">
        <f>SUM(M182:R182)</f>
        <v>6687260.9743600003</v>
      </c>
    </row>
    <row r="183" spans="1:19" x14ac:dyDescent="0.25">
      <c r="F183" s="93"/>
      <c r="H183" s="94"/>
      <c r="I183" s="94"/>
      <c r="J183" s="94"/>
      <c r="K183" s="94"/>
      <c r="L183" s="95" t="s">
        <v>15</v>
      </c>
      <c r="M183" s="97">
        <f t="shared" ref="M183:R184" si="49">M15+M41+M107+M131+M148</f>
        <v>1035802.9</v>
      </c>
      <c r="N183" s="97">
        <f t="shared" si="49"/>
        <v>840283.7</v>
      </c>
      <c r="O183" s="97">
        <f t="shared" si="49"/>
        <v>822872</v>
      </c>
      <c r="P183" s="97">
        <f t="shared" si="49"/>
        <v>822872</v>
      </c>
      <c r="Q183" s="96">
        <f t="shared" si="49"/>
        <v>956177.15799999982</v>
      </c>
      <c r="R183" s="96">
        <f t="shared" si="49"/>
        <v>929507.89765000006</v>
      </c>
      <c r="S183" s="92">
        <f>SUM(M183:R183)</f>
        <v>5407515.6556499992</v>
      </c>
    </row>
    <row r="184" spans="1:19" x14ac:dyDescent="0.25">
      <c r="F184" s="93"/>
      <c r="H184" s="94"/>
      <c r="I184" s="94"/>
      <c r="J184" s="94"/>
      <c r="K184" s="94"/>
      <c r="L184" s="95" t="s">
        <v>17</v>
      </c>
      <c r="M184" s="97">
        <f t="shared" si="49"/>
        <v>259443.8</v>
      </c>
      <c r="N184" s="97">
        <f t="shared" si="49"/>
        <v>1946.9000000000003</v>
      </c>
      <c r="O184" s="97">
        <f t="shared" si="49"/>
        <v>1978.7000000000003</v>
      </c>
      <c r="P184" s="97">
        <f t="shared" si="49"/>
        <v>1978.7000000000003</v>
      </c>
      <c r="Q184" s="96">
        <f t="shared" si="49"/>
        <v>391715.61871000007</v>
      </c>
      <c r="R184" s="97">
        <f t="shared" si="49"/>
        <v>107621.59999999999</v>
      </c>
      <c r="S184" s="92">
        <f>SUM(M184:R184)</f>
        <v>764685.31871000002</v>
      </c>
    </row>
    <row r="185" spans="1:19" x14ac:dyDescent="0.25">
      <c r="F185" s="93"/>
      <c r="H185" s="94"/>
      <c r="I185" s="94"/>
      <c r="J185" s="94"/>
      <c r="K185" s="94"/>
      <c r="L185" s="95" t="s">
        <v>18</v>
      </c>
      <c r="M185" s="97">
        <f t="shared" ref="M185:R186" si="50">M17+M43+M109+M133+M150+M121</f>
        <v>515060</v>
      </c>
      <c r="N185" s="97">
        <f t="shared" si="50"/>
        <v>0</v>
      </c>
      <c r="O185" s="97">
        <f t="shared" si="50"/>
        <v>0</v>
      </c>
      <c r="P185" s="97">
        <f t="shared" si="50"/>
        <v>0</v>
      </c>
      <c r="Q185" s="97">
        <f t="shared" si="50"/>
        <v>0</v>
      </c>
      <c r="R185" s="97">
        <f t="shared" si="50"/>
        <v>0</v>
      </c>
      <c r="S185" s="116">
        <f>SUM(M185:R185)</f>
        <v>515060</v>
      </c>
    </row>
    <row r="186" spans="1:19" ht="15.75" customHeight="1" x14ac:dyDescent="0.25">
      <c r="F186" s="93"/>
      <c r="H186" s="94"/>
      <c r="I186" s="94"/>
      <c r="J186" s="94"/>
      <c r="K186" s="94"/>
      <c r="L186" s="95" t="s">
        <v>76</v>
      </c>
      <c r="M186" s="97">
        <f t="shared" si="50"/>
        <v>0</v>
      </c>
      <c r="N186" s="97">
        <f t="shared" si="50"/>
        <v>0</v>
      </c>
      <c r="O186" s="97">
        <f t="shared" si="50"/>
        <v>0</v>
      </c>
      <c r="P186" s="97">
        <f t="shared" si="50"/>
        <v>0</v>
      </c>
      <c r="Q186" s="97">
        <f t="shared" si="50"/>
        <v>0</v>
      </c>
      <c r="R186" s="97">
        <f t="shared" si="50"/>
        <v>0</v>
      </c>
      <c r="S186" s="116">
        <f>SUM(M186:R186)</f>
        <v>0</v>
      </c>
    </row>
    <row r="187" spans="1:19" ht="15.75" x14ac:dyDescent="0.25">
      <c r="G187" s="128"/>
      <c r="H187" s="86"/>
      <c r="L187" s="88"/>
      <c r="M187" s="89"/>
      <c r="N187" s="113"/>
      <c r="O187" s="89"/>
      <c r="P187" s="89"/>
      <c r="Q187" s="89"/>
      <c r="R187" s="89"/>
      <c r="S187" s="90"/>
    </row>
    <row r="188" spans="1:19" ht="15.75" x14ac:dyDescent="0.25">
      <c r="G188" s="127"/>
      <c r="H188" s="86"/>
      <c r="L188" s="88"/>
      <c r="M188" s="89">
        <v>788550.3</v>
      </c>
      <c r="N188" s="89">
        <v>838240</v>
      </c>
      <c r="O188" s="89">
        <v>820860.1</v>
      </c>
      <c r="P188" s="117" t="s">
        <v>162</v>
      </c>
      <c r="Q188" s="118">
        <v>1335363.3747099999</v>
      </c>
      <c r="R188" s="89"/>
      <c r="S188" s="90"/>
    </row>
    <row r="189" spans="1:19" ht="15.75" x14ac:dyDescent="0.25">
      <c r="G189" s="128"/>
      <c r="H189" s="86"/>
      <c r="L189" s="88"/>
      <c r="M189" s="89">
        <f t="shared" ref="M189:O189" si="51">M182-M188</f>
        <v>1021756.3999999999</v>
      </c>
      <c r="N189" s="89">
        <f t="shared" si="51"/>
        <v>3990.5999999999767</v>
      </c>
      <c r="O189" s="89">
        <f t="shared" si="51"/>
        <v>3990.6000000000931</v>
      </c>
      <c r="P189" s="117" t="s">
        <v>163</v>
      </c>
      <c r="Q189" s="119">
        <f>Q182-Q188</f>
        <v>12529.402000000002</v>
      </c>
      <c r="R189" s="89"/>
      <c r="S189" s="90"/>
    </row>
    <row r="190" spans="1:19" ht="15.75" x14ac:dyDescent="0.25">
      <c r="G190" s="128"/>
      <c r="H190" s="86"/>
      <c r="L190" s="88"/>
      <c r="M190" s="89"/>
      <c r="N190" s="113"/>
      <c r="O190" s="89"/>
      <c r="P190" s="151" t="s">
        <v>164</v>
      </c>
      <c r="Q190" s="119">
        <v>4780</v>
      </c>
      <c r="R190" s="89"/>
      <c r="S190" s="90"/>
    </row>
    <row r="191" spans="1:19" ht="15.75" x14ac:dyDescent="0.25">
      <c r="G191" s="129"/>
      <c r="H191" s="86"/>
      <c r="L191" s="88"/>
      <c r="M191" s="89"/>
      <c r="N191" s="113"/>
      <c r="O191" s="89"/>
      <c r="P191" s="152"/>
      <c r="Q191" s="119">
        <v>7749.402</v>
      </c>
      <c r="R191" s="89"/>
      <c r="S191" s="90"/>
    </row>
    <row r="192" spans="1:19" x14ac:dyDescent="0.25">
      <c r="L192" s="88"/>
      <c r="M192" s="89"/>
      <c r="N192" s="113"/>
      <c r="O192" s="89"/>
      <c r="P192" s="89"/>
      <c r="Q192" s="89"/>
      <c r="R192" s="89"/>
      <c r="S192" s="90"/>
    </row>
    <row r="193" spans="8:19" x14ac:dyDescent="0.25">
      <c r="H193" s="88"/>
      <c r="L193" s="88"/>
      <c r="M193" s="89"/>
      <c r="N193" s="113"/>
      <c r="O193" s="89"/>
      <c r="P193" s="89"/>
      <c r="Q193" s="89"/>
      <c r="R193" s="89"/>
      <c r="S193" s="90"/>
    </row>
    <row r="194" spans="8:19" x14ac:dyDescent="0.25">
      <c r="H194" s="88"/>
      <c r="L194" s="88"/>
      <c r="M194" s="89"/>
      <c r="N194" s="113"/>
      <c r="O194" s="89"/>
      <c r="P194" s="89"/>
      <c r="Q194" s="89"/>
      <c r="R194" s="89"/>
      <c r="S194" s="90"/>
    </row>
    <row r="195" spans="8:19" x14ac:dyDescent="0.25">
      <c r="H195" s="88"/>
      <c r="L195" s="88"/>
      <c r="M195" s="89"/>
      <c r="N195" s="113"/>
      <c r="O195" s="89"/>
      <c r="P195" s="89"/>
      <c r="Q195" s="89"/>
      <c r="R195" s="89"/>
      <c r="S195" s="90"/>
    </row>
    <row r="196" spans="8:19" x14ac:dyDescent="0.25">
      <c r="H196" s="88"/>
      <c r="L196" s="88"/>
      <c r="M196" s="89"/>
      <c r="N196" s="113"/>
      <c r="O196" s="89"/>
      <c r="P196" s="89"/>
      <c r="Q196" s="89"/>
      <c r="R196" s="89"/>
      <c r="S196" s="90"/>
    </row>
    <row r="197" spans="8:19" x14ac:dyDescent="0.25">
      <c r="H197" s="88"/>
      <c r="L197" s="88"/>
      <c r="M197" s="89"/>
      <c r="N197" s="113"/>
      <c r="O197" s="89"/>
      <c r="P197" s="89"/>
      <c r="Q197" s="89"/>
      <c r="R197" s="89"/>
      <c r="S197" s="90"/>
    </row>
    <row r="198" spans="8:19" x14ac:dyDescent="0.25">
      <c r="H198" s="88"/>
      <c r="L198" s="88"/>
      <c r="M198" s="89"/>
      <c r="N198" s="113"/>
      <c r="O198" s="89"/>
      <c r="P198" s="89"/>
      <c r="Q198" s="89"/>
      <c r="R198" s="89"/>
      <c r="S198" s="90"/>
    </row>
    <row r="199" spans="8:19" x14ac:dyDescent="0.25">
      <c r="H199" s="88"/>
      <c r="L199" s="88"/>
      <c r="M199" s="89"/>
      <c r="N199" s="113"/>
      <c r="O199" s="89"/>
      <c r="P199" s="89"/>
      <c r="Q199" s="89"/>
      <c r="R199" s="89"/>
      <c r="S199" s="90"/>
    </row>
    <row r="200" spans="8:19" x14ac:dyDescent="0.25">
      <c r="H200" s="88"/>
      <c r="L200" s="88"/>
      <c r="M200" s="89"/>
      <c r="N200" s="113"/>
      <c r="O200" s="89"/>
      <c r="P200" s="89"/>
      <c r="Q200" s="89"/>
      <c r="R200" s="89"/>
      <c r="S200" s="90"/>
    </row>
    <row r="201" spans="8:19" x14ac:dyDescent="0.25">
      <c r="L201" s="88"/>
      <c r="M201" s="89"/>
      <c r="N201" s="113"/>
      <c r="O201" s="89"/>
      <c r="P201" s="89"/>
      <c r="Q201" s="89"/>
      <c r="R201" s="89"/>
      <c r="S201" s="90"/>
    </row>
    <row r="202" spans="8:19" x14ac:dyDescent="0.25">
      <c r="L202" s="88"/>
      <c r="M202" s="89"/>
      <c r="N202" s="113"/>
      <c r="O202" s="89"/>
      <c r="P202" s="89"/>
      <c r="Q202" s="89"/>
      <c r="R202" s="89"/>
      <c r="S202" s="90"/>
    </row>
    <row r="203" spans="8:19" x14ac:dyDescent="0.25">
      <c r="L203" s="88"/>
      <c r="M203" s="89"/>
      <c r="N203" s="113"/>
      <c r="O203" s="89"/>
      <c r="P203" s="89"/>
      <c r="Q203" s="89"/>
      <c r="R203" s="89"/>
      <c r="S203" s="90"/>
    </row>
    <row r="204" spans="8:19" x14ac:dyDescent="0.25">
      <c r="L204" s="88"/>
      <c r="M204" s="89"/>
      <c r="N204" s="113"/>
      <c r="O204" s="89"/>
      <c r="P204" s="89"/>
      <c r="Q204" s="89"/>
      <c r="R204" s="89"/>
      <c r="S204" s="90"/>
    </row>
    <row r="205" spans="8:19" x14ac:dyDescent="0.25">
      <c r="L205" s="88"/>
      <c r="M205" s="89"/>
      <c r="N205" s="113"/>
      <c r="O205" s="89"/>
      <c r="P205" s="89"/>
      <c r="Q205" s="89"/>
      <c r="R205" s="89"/>
      <c r="S205" s="90"/>
    </row>
    <row r="206" spans="8:19" x14ac:dyDescent="0.25">
      <c r="L206" s="88"/>
      <c r="M206" s="89"/>
      <c r="N206" s="113"/>
      <c r="O206" s="89"/>
      <c r="P206" s="89"/>
      <c r="Q206" s="89"/>
      <c r="R206" s="89"/>
      <c r="S206" s="90"/>
    </row>
    <row r="207" spans="8:19" x14ac:dyDescent="0.25">
      <c r="L207" s="88"/>
      <c r="M207" s="98"/>
      <c r="N207" s="114"/>
      <c r="O207" s="98"/>
      <c r="P207" s="98"/>
      <c r="Q207" s="98"/>
      <c r="R207" s="98"/>
      <c r="S207" s="99"/>
    </row>
    <row r="208" spans="8:19" x14ac:dyDescent="0.25">
      <c r="L208" s="88"/>
      <c r="M208" s="98"/>
      <c r="N208" s="114"/>
      <c r="O208" s="98"/>
      <c r="P208" s="98"/>
      <c r="Q208" s="98"/>
      <c r="R208" s="98"/>
      <c r="S208" s="99"/>
    </row>
    <row r="209" spans="12:19" x14ac:dyDescent="0.25">
      <c r="L209" s="88"/>
      <c r="M209" s="98"/>
      <c r="N209" s="114"/>
      <c r="O209" s="98"/>
      <c r="P209" s="98"/>
      <c r="Q209" s="98"/>
      <c r="R209" s="98"/>
      <c r="S209" s="99"/>
    </row>
    <row r="210" spans="12:19" x14ac:dyDescent="0.25">
      <c r="L210" s="88"/>
      <c r="M210" s="98"/>
      <c r="N210" s="114"/>
      <c r="O210" s="98"/>
      <c r="P210" s="98"/>
      <c r="Q210" s="98"/>
      <c r="R210" s="98"/>
      <c r="S210" s="99"/>
    </row>
    <row r="211" spans="12:19" x14ac:dyDescent="0.25">
      <c r="L211" s="88"/>
      <c r="M211" s="98"/>
      <c r="N211" s="114"/>
      <c r="O211" s="98"/>
      <c r="P211" s="98"/>
      <c r="Q211" s="98"/>
      <c r="R211" s="98"/>
      <c r="S211" s="99"/>
    </row>
    <row r="212" spans="12:19" x14ac:dyDescent="0.25">
      <c r="L212" s="88"/>
      <c r="M212" s="98"/>
      <c r="N212" s="114"/>
      <c r="O212" s="98"/>
      <c r="P212" s="98"/>
      <c r="Q212" s="98"/>
      <c r="R212" s="98"/>
      <c r="S212" s="99"/>
    </row>
    <row r="213" spans="12:19" x14ac:dyDescent="0.25">
      <c r="L213" s="88"/>
      <c r="M213" s="98"/>
      <c r="N213" s="114"/>
      <c r="O213" s="98"/>
      <c r="P213" s="98"/>
      <c r="Q213" s="98"/>
      <c r="R213" s="98"/>
      <c r="S213" s="99"/>
    </row>
    <row r="214" spans="12:19" x14ac:dyDescent="0.25">
      <c r="L214" s="88"/>
      <c r="M214" s="98"/>
      <c r="N214" s="114"/>
      <c r="O214" s="98"/>
      <c r="P214" s="98"/>
      <c r="Q214" s="98"/>
      <c r="R214" s="98"/>
      <c r="S214" s="99"/>
    </row>
    <row r="215" spans="12:19" x14ac:dyDescent="0.25">
      <c r="L215" s="88"/>
      <c r="M215" s="98"/>
      <c r="N215" s="114"/>
      <c r="O215" s="98"/>
      <c r="P215" s="98"/>
      <c r="Q215" s="98"/>
      <c r="R215" s="98"/>
      <c r="S215" s="99"/>
    </row>
    <row r="216" spans="12:19" x14ac:dyDescent="0.25">
      <c r="L216" s="88"/>
      <c r="M216" s="98"/>
      <c r="N216" s="114"/>
      <c r="O216" s="98"/>
      <c r="P216" s="98"/>
      <c r="Q216" s="98"/>
      <c r="R216" s="98"/>
      <c r="S216" s="99"/>
    </row>
    <row r="217" spans="12:19" x14ac:dyDescent="0.25">
      <c r="L217" s="88"/>
      <c r="M217" s="98"/>
      <c r="N217" s="114"/>
      <c r="O217" s="98"/>
      <c r="P217" s="98"/>
      <c r="Q217" s="98"/>
      <c r="R217" s="98"/>
      <c r="S217" s="99"/>
    </row>
    <row r="218" spans="12:19" ht="15.75" customHeight="1" x14ac:dyDescent="0.25">
      <c r="L218" s="88"/>
      <c r="M218" s="98"/>
      <c r="N218" s="114"/>
      <c r="O218" s="98"/>
      <c r="P218" s="98"/>
      <c r="Q218" s="98"/>
      <c r="R218" s="98"/>
      <c r="S218" s="99"/>
    </row>
    <row r="219" spans="12:19" ht="15.75" customHeight="1" x14ac:dyDescent="0.25">
      <c r="L219" s="88"/>
      <c r="M219" s="98"/>
      <c r="N219" s="114"/>
      <c r="O219" s="98"/>
      <c r="P219" s="98"/>
      <c r="Q219" s="98"/>
      <c r="R219" s="98"/>
      <c r="S219" s="99"/>
    </row>
    <row r="220" spans="12:19" ht="15.75" customHeight="1" x14ac:dyDescent="0.25">
      <c r="L220" s="88"/>
      <c r="M220" s="98"/>
      <c r="N220" s="114"/>
      <c r="O220" s="98"/>
      <c r="P220" s="98"/>
      <c r="Q220" s="98"/>
      <c r="R220" s="98"/>
      <c r="S220" s="99"/>
    </row>
    <row r="221" spans="12:19" x14ac:dyDescent="0.25">
      <c r="L221" s="88"/>
      <c r="M221" s="98"/>
      <c r="N221" s="114"/>
      <c r="O221" s="98"/>
      <c r="P221" s="98"/>
      <c r="Q221" s="98"/>
      <c r="R221" s="98"/>
      <c r="S221" s="99"/>
    </row>
    <row r="222" spans="12:19" x14ac:dyDescent="0.25">
      <c r="L222" s="88"/>
      <c r="M222" s="98"/>
      <c r="N222" s="114"/>
      <c r="O222" s="98"/>
      <c r="P222" s="98"/>
      <c r="Q222" s="98"/>
      <c r="R222" s="98"/>
      <c r="S222" s="99"/>
    </row>
    <row r="223" spans="12:19" x14ac:dyDescent="0.25">
      <c r="L223" s="88"/>
      <c r="M223" s="98"/>
      <c r="N223" s="114"/>
      <c r="O223" s="98"/>
      <c r="P223" s="98"/>
      <c r="Q223" s="98"/>
      <c r="R223" s="98"/>
      <c r="S223" s="99"/>
    </row>
    <row r="224" spans="12:19" x14ac:dyDescent="0.25">
      <c r="L224" s="88"/>
      <c r="M224" s="98"/>
      <c r="N224" s="114"/>
      <c r="O224" s="98"/>
      <c r="P224" s="98"/>
      <c r="Q224" s="98"/>
      <c r="R224" s="98"/>
      <c r="S224" s="99"/>
    </row>
    <row r="225" spans="6:19" x14ac:dyDescent="0.25">
      <c r="L225" s="88"/>
      <c r="M225" s="98"/>
      <c r="N225" s="114"/>
      <c r="O225" s="98"/>
      <c r="P225" s="98"/>
      <c r="Q225" s="98"/>
      <c r="R225" s="98"/>
      <c r="S225" s="99"/>
    </row>
    <row r="226" spans="6:19" x14ac:dyDescent="0.25">
      <c r="L226" s="88"/>
      <c r="M226" s="98"/>
      <c r="N226" s="114"/>
      <c r="O226" s="98"/>
      <c r="P226" s="98"/>
      <c r="Q226" s="98"/>
      <c r="R226" s="98"/>
      <c r="S226" s="99"/>
    </row>
    <row r="227" spans="6:19" x14ac:dyDescent="0.25">
      <c r="L227" s="88"/>
      <c r="M227" s="98"/>
      <c r="N227" s="114"/>
      <c r="O227" s="98"/>
      <c r="P227" s="98"/>
      <c r="Q227" s="98"/>
      <c r="R227" s="98"/>
      <c r="S227" s="99"/>
    </row>
    <row r="228" spans="6:19" x14ac:dyDescent="0.25">
      <c r="L228" s="88"/>
      <c r="M228" s="98"/>
      <c r="N228" s="114"/>
      <c r="O228" s="98"/>
      <c r="P228" s="98"/>
      <c r="Q228" s="98"/>
      <c r="R228" s="98"/>
      <c r="S228" s="99"/>
    </row>
    <row r="229" spans="6:19" x14ac:dyDescent="0.25">
      <c r="L229" s="88"/>
      <c r="M229" s="98"/>
      <c r="N229" s="114"/>
      <c r="O229" s="98"/>
      <c r="P229" s="98"/>
      <c r="Q229" s="98"/>
      <c r="R229" s="98"/>
      <c r="S229" s="99"/>
    </row>
    <row r="230" spans="6:19" ht="15.75" x14ac:dyDescent="0.25">
      <c r="G230" s="130"/>
      <c r="K230" s="100"/>
      <c r="L230" s="101"/>
      <c r="M230" s="98"/>
      <c r="N230" s="114"/>
      <c r="O230" s="98"/>
      <c r="P230" s="98"/>
      <c r="Q230" s="98"/>
      <c r="R230" s="98"/>
      <c r="S230" s="99"/>
    </row>
    <row r="231" spans="6:19" ht="15.75" x14ac:dyDescent="0.25">
      <c r="F231" s="102"/>
      <c r="G231" s="130"/>
      <c r="K231" s="100"/>
      <c r="L231" s="101"/>
      <c r="M231" s="98"/>
      <c r="N231" s="114"/>
      <c r="O231" s="98"/>
      <c r="P231" s="98"/>
      <c r="Q231" s="98"/>
      <c r="R231" s="98"/>
      <c r="S231" s="99"/>
    </row>
    <row r="232" spans="6:19" ht="15.75" x14ac:dyDescent="0.25">
      <c r="G232" s="130"/>
      <c r="K232" s="100"/>
      <c r="L232" s="101"/>
      <c r="M232" s="98"/>
      <c r="N232" s="114"/>
      <c r="O232" s="98"/>
      <c r="P232" s="98"/>
      <c r="Q232" s="98"/>
      <c r="R232" s="98"/>
      <c r="S232" s="99"/>
    </row>
    <row r="233" spans="6:19" ht="15.75" x14ac:dyDescent="0.25">
      <c r="G233" s="130"/>
      <c r="K233" s="100"/>
      <c r="L233" s="101"/>
      <c r="M233" s="98"/>
      <c r="N233" s="114"/>
      <c r="O233" s="98"/>
      <c r="P233" s="98"/>
      <c r="Q233" s="98"/>
      <c r="R233" s="98"/>
      <c r="S233" s="99"/>
    </row>
    <row r="234" spans="6:19" ht="15.75" x14ac:dyDescent="0.25">
      <c r="G234" s="130"/>
      <c r="K234" s="100"/>
      <c r="L234" s="101"/>
      <c r="M234" s="98"/>
      <c r="N234" s="114"/>
      <c r="O234" s="98"/>
      <c r="P234" s="98"/>
      <c r="Q234" s="98"/>
      <c r="R234" s="98"/>
      <c r="S234" s="99"/>
    </row>
    <row r="235" spans="6:19" ht="15.75" x14ac:dyDescent="0.25">
      <c r="G235" s="130"/>
      <c r="K235" s="100"/>
      <c r="L235" s="101"/>
      <c r="M235" s="98"/>
      <c r="N235" s="114"/>
      <c r="O235" s="98"/>
      <c r="P235" s="98"/>
      <c r="Q235" s="98"/>
      <c r="R235" s="98"/>
      <c r="S235" s="99"/>
    </row>
    <row r="237" spans="6:19" x14ac:dyDescent="0.25">
      <c r="L237" s="88"/>
      <c r="M237" s="98"/>
      <c r="N237" s="114"/>
      <c r="O237" s="98"/>
      <c r="P237" s="98"/>
      <c r="Q237" s="98"/>
      <c r="R237" s="98"/>
      <c r="S237" s="99"/>
    </row>
    <row r="238" spans="6:19" x14ac:dyDescent="0.25">
      <c r="L238" s="88"/>
      <c r="M238" s="103"/>
      <c r="N238" s="115"/>
      <c r="O238" s="103"/>
      <c r="P238" s="103"/>
      <c r="Q238" s="103"/>
      <c r="R238" s="103"/>
      <c r="S238" s="104"/>
    </row>
    <row r="239" spans="6:19" x14ac:dyDescent="0.25">
      <c r="L239" s="88"/>
      <c r="M239" s="103"/>
      <c r="N239" s="115"/>
      <c r="O239" s="103"/>
      <c r="P239" s="103"/>
      <c r="Q239" s="103"/>
      <c r="R239" s="103"/>
      <c r="S239" s="104"/>
    </row>
    <row r="240" spans="6:19" x14ac:dyDescent="0.25">
      <c r="L240" s="88"/>
      <c r="M240" s="103"/>
      <c r="N240" s="115"/>
      <c r="O240" s="103"/>
      <c r="P240" s="103"/>
      <c r="Q240" s="103"/>
      <c r="R240" s="103"/>
      <c r="S240" s="104"/>
    </row>
    <row r="241" spans="12:19" x14ac:dyDescent="0.25">
      <c r="L241" s="88"/>
      <c r="M241" s="103"/>
      <c r="N241" s="115"/>
      <c r="O241" s="103"/>
      <c r="P241" s="103"/>
      <c r="Q241" s="103"/>
      <c r="R241" s="103"/>
      <c r="S241" s="104"/>
    </row>
    <row r="242" spans="12:19" x14ac:dyDescent="0.25">
      <c r="L242" s="88"/>
      <c r="M242" s="98"/>
      <c r="N242" s="114"/>
      <c r="O242" s="98"/>
      <c r="P242" s="98"/>
      <c r="Q242" s="98"/>
      <c r="R242" s="98"/>
      <c r="S242" s="99"/>
    </row>
    <row r="243" spans="12:19" x14ac:dyDescent="0.25">
      <c r="L243" s="88"/>
      <c r="M243" s="98"/>
      <c r="N243" s="114"/>
      <c r="O243" s="98"/>
      <c r="P243" s="98"/>
      <c r="Q243" s="98"/>
      <c r="R243" s="98"/>
      <c r="S243" s="99"/>
    </row>
    <row r="244" spans="12:19" x14ac:dyDescent="0.25">
      <c r="L244" s="88"/>
      <c r="M244" s="98"/>
      <c r="N244" s="114"/>
      <c r="O244" s="98"/>
      <c r="P244" s="98"/>
      <c r="Q244" s="98"/>
      <c r="R244" s="98"/>
      <c r="S244" s="99"/>
    </row>
  </sheetData>
  <mergeCells count="246">
    <mergeCell ref="A53:A56"/>
    <mergeCell ref="D115:D118"/>
    <mergeCell ref="E115:E118"/>
    <mergeCell ref="F91:F98"/>
    <mergeCell ref="D111:D114"/>
    <mergeCell ref="B112:B114"/>
    <mergeCell ref="C91:C98"/>
    <mergeCell ref="B92:B98"/>
    <mergeCell ref="D91:D98"/>
    <mergeCell ref="E103:E106"/>
    <mergeCell ref="D99:D102"/>
    <mergeCell ref="E99:E102"/>
    <mergeCell ref="B100:B102"/>
    <mergeCell ref="C103:C106"/>
    <mergeCell ref="D103:D106"/>
    <mergeCell ref="F99:F102"/>
    <mergeCell ref="F103:F106"/>
    <mergeCell ref="A91:A98"/>
    <mergeCell ref="A99:A102"/>
    <mergeCell ref="E91:E98"/>
    <mergeCell ref="C99:C102"/>
    <mergeCell ref="B104:B106"/>
    <mergeCell ref="G1:M1"/>
    <mergeCell ref="G2:M2"/>
    <mergeCell ref="S13:S14"/>
    <mergeCell ref="R13:R14"/>
    <mergeCell ref="A84:A90"/>
    <mergeCell ref="G84:G87"/>
    <mergeCell ref="F75:F78"/>
    <mergeCell ref="B76:B78"/>
    <mergeCell ref="D75:D78"/>
    <mergeCell ref="E75:E78"/>
    <mergeCell ref="E67:E70"/>
    <mergeCell ref="A79:A82"/>
    <mergeCell ref="D49:D52"/>
    <mergeCell ref="B68:B70"/>
    <mergeCell ref="A75:A78"/>
    <mergeCell ref="B54:B56"/>
    <mergeCell ref="A67:A70"/>
    <mergeCell ref="A49:A52"/>
    <mergeCell ref="C49:C52"/>
    <mergeCell ref="F67:F70"/>
    <mergeCell ref="E71:E74"/>
    <mergeCell ref="D79:D82"/>
    <mergeCell ref="B80:B82"/>
    <mergeCell ref="A71:A74"/>
    <mergeCell ref="H57:H59"/>
    <mergeCell ref="D53:D56"/>
    <mergeCell ref="E53:E56"/>
    <mergeCell ref="C67:C70"/>
    <mergeCell ref="B59:B66"/>
    <mergeCell ref="E45:E48"/>
    <mergeCell ref="B46:B48"/>
    <mergeCell ref="B50:B52"/>
    <mergeCell ref="E49:E52"/>
    <mergeCell ref="C53:C56"/>
    <mergeCell ref="E57:E66"/>
    <mergeCell ref="G57:G63"/>
    <mergeCell ref="C57:C66"/>
    <mergeCell ref="D57:D66"/>
    <mergeCell ref="F45:F48"/>
    <mergeCell ref="F49:F52"/>
    <mergeCell ref="F53:F56"/>
    <mergeCell ref="F57:F66"/>
    <mergeCell ref="D67:D70"/>
    <mergeCell ref="K84:K87"/>
    <mergeCell ref="D83:D90"/>
    <mergeCell ref="C83:C90"/>
    <mergeCell ref="E83:E90"/>
    <mergeCell ref="F83:F90"/>
    <mergeCell ref="I84:I87"/>
    <mergeCell ref="E79:E82"/>
    <mergeCell ref="F79:F82"/>
    <mergeCell ref="C71:C74"/>
    <mergeCell ref="D71:D74"/>
    <mergeCell ref="F71:F74"/>
    <mergeCell ref="A123:A126"/>
    <mergeCell ref="A107:A110"/>
    <mergeCell ref="B107:B110"/>
    <mergeCell ref="E123:E126"/>
    <mergeCell ref="B120:B122"/>
    <mergeCell ref="E107:E110"/>
    <mergeCell ref="C107:C110"/>
    <mergeCell ref="D107:D110"/>
    <mergeCell ref="A111:A114"/>
    <mergeCell ref="C111:C114"/>
    <mergeCell ref="B124:B126"/>
    <mergeCell ref="A119:A122"/>
    <mergeCell ref="A115:A118"/>
    <mergeCell ref="C115:C118"/>
    <mergeCell ref="G139:G144"/>
    <mergeCell ref="B140:B147"/>
    <mergeCell ref="A135:A138"/>
    <mergeCell ref="C135:C138"/>
    <mergeCell ref="D135:D138"/>
    <mergeCell ref="A139:A147"/>
    <mergeCell ref="E168:E171"/>
    <mergeCell ref="B169:B171"/>
    <mergeCell ref="F148:F151"/>
    <mergeCell ref="F152:F155"/>
    <mergeCell ref="F168:F171"/>
    <mergeCell ref="F164:F167"/>
    <mergeCell ref="A168:A171"/>
    <mergeCell ref="C168:C171"/>
    <mergeCell ref="D168:D171"/>
    <mergeCell ref="F156:F159"/>
    <mergeCell ref="F160:F163"/>
    <mergeCell ref="C152:C155"/>
    <mergeCell ref="D152:D155"/>
    <mergeCell ref="B153:B155"/>
    <mergeCell ref="C156:C159"/>
    <mergeCell ref="D156:D159"/>
    <mergeCell ref="B157:B159"/>
    <mergeCell ref="C160:C163"/>
    <mergeCell ref="C139:C147"/>
    <mergeCell ref="A148:A151"/>
    <mergeCell ref="C148:C151"/>
    <mergeCell ref="A164:A167"/>
    <mergeCell ref="C164:C167"/>
    <mergeCell ref="D164:D167"/>
    <mergeCell ref="E164:E167"/>
    <mergeCell ref="B165:B167"/>
    <mergeCell ref="B149:B151"/>
    <mergeCell ref="A152:A155"/>
    <mergeCell ref="A156:A159"/>
    <mergeCell ref="A160:A163"/>
    <mergeCell ref="E160:E163"/>
    <mergeCell ref="B161:B163"/>
    <mergeCell ref="E152:E155"/>
    <mergeCell ref="E156:E159"/>
    <mergeCell ref="D148:D151"/>
    <mergeCell ref="E148:E151"/>
    <mergeCell ref="A45:A48"/>
    <mergeCell ref="E41:E44"/>
    <mergeCell ref="B41:B44"/>
    <mergeCell ref="C41:C44"/>
    <mergeCell ref="D41:D44"/>
    <mergeCell ref="F41:F44"/>
    <mergeCell ref="D45:D48"/>
    <mergeCell ref="A34:A40"/>
    <mergeCell ref="C34:C40"/>
    <mergeCell ref="D34:D40"/>
    <mergeCell ref="E34:E40"/>
    <mergeCell ref="J4:M4"/>
    <mergeCell ref="M13:M14"/>
    <mergeCell ref="C13:C14"/>
    <mergeCell ref="D13:D14"/>
    <mergeCell ref="E13:E14"/>
    <mergeCell ref="G6:M6"/>
    <mergeCell ref="A9:M9"/>
    <mergeCell ref="A10:M10"/>
    <mergeCell ref="A12:M12"/>
    <mergeCell ref="A13:A14"/>
    <mergeCell ref="B13:B14"/>
    <mergeCell ref="F13:F14"/>
    <mergeCell ref="O13:O14"/>
    <mergeCell ref="B22:B25"/>
    <mergeCell ref="E26:E29"/>
    <mergeCell ref="F26:F29"/>
    <mergeCell ref="F15:F18"/>
    <mergeCell ref="G13:G14"/>
    <mergeCell ref="H13:L13"/>
    <mergeCell ref="B15:B18"/>
    <mergeCell ref="C15:C18"/>
    <mergeCell ref="C26:C29"/>
    <mergeCell ref="D26:D29"/>
    <mergeCell ref="D15:D18"/>
    <mergeCell ref="B27:B29"/>
    <mergeCell ref="B19:B21"/>
    <mergeCell ref="G19:G21"/>
    <mergeCell ref="C19:C25"/>
    <mergeCell ref="D19:D25"/>
    <mergeCell ref="E19:E25"/>
    <mergeCell ref="F19:F25"/>
    <mergeCell ref="Q13:Q14"/>
    <mergeCell ref="A19:A25"/>
    <mergeCell ref="M57:M58"/>
    <mergeCell ref="L57:L58"/>
    <mergeCell ref="N57:N58"/>
    <mergeCell ref="O57:O58"/>
    <mergeCell ref="P57:P58"/>
    <mergeCell ref="F30:F33"/>
    <mergeCell ref="K57:K63"/>
    <mergeCell ref="G22:G23"/>
    <mergeCell ref="I57:I63"/>
    <mergeCell ref="B31:B33"/>
    <mergeCell ref="A26:A29"/>
    <mergeCell ref="E15:E18"/>
    <mergeCell ref="J57:J63"/>
    <mergeCell ref="A41:A44"/>
    <mergeCell ref="C30:C33"/>
    <mergeCell ref="D30:D33"/>
    <mergeCell ref="E30:E33"/>
    <mergeCell ref="A30:A33"/>
    <mergeCell ref="C45:C48"/>
    <mergeCell ref="A15:A18"/>
    <mergeCell ref="N13:N14"/>
    <mergeCell ref="P13:P14"/>
    <mergeCell ref="P190:P191"/>
    <mergeCell ref="A127:A130"/>
    <mergeCell ref="C127:C130"/>
    <mergeCell ref="D127:D130"/>
    <mergeCell ref="E127:E130"/>
    <mergeCell ref="F127:F130"/>
    <mergeCell ref="B128:B130"/>
    <mergeCell ref="A57:A66"/>
    <mergeCell ref="F115:F118"/>
    <mergeCell ref="B116:B118"/>
    <mergeCell ref="A103:A106"/>
    <mergeCell ref="E111:E114"/>
    <mergeCell ref="F111:F114"/>
    <mergeCell ref="F131:F134"/>
    <mergeCell ref="D139:D147"/>
    <mergeCell ref="E139:E147"/>
    <mergeCell ref="F139:F147"/>
    <mergeCell ref="E135:E138"/>
    <mergeCell ref="D160:D163"/>
    <mergeCell ref="A131:A134"/>
    <mergeCell ref="B131:B134"/>
    <mergeCell ref="C131:C134"/>
    <mergeCell ref="D131:D134"/>
    <mergeCell ref="E131:E134"/>
    <mergeCell ref="G5:M5"/>
    <mergeCell ref="G8:M8"/>
    <mergeCell ref="G7:M7"/>
    <mergeCell ref="F135:F138"/>
    <mergeCell ref="F34:F40"/>
    <mergeCell ref="G34:G35"/>
    <mergeCell ref="B34:B35"/>
    <mergeCell ref="B36:B40"/>
    <mergeCell ref="G36:G37"/>
    <mergeCell ref="G38:G39"/>
    <mergeCell ref="B136:B138"/>
    <mergeCell ref="C119:C122"/>
    <mergeCell ref="C123:C126"/>
    <mergeCell ref="D123:D126"/>
    <mergeCell ref="D119:D122"/>
    <mergeCell ref="E119:E122"/>
    <mergeCell ref="F119:F122"/>
    <mergeCell ref="F107:F110"/>
    <mergeCell ref="F123:F126"/>
    <mergeCell ref="J84:J87"/>
    <mergeCell ref="B84:B90"/>
    <mergeCell ref="B72:B74"/>
    <mergeCell ref="C75:C78"/>
    <mergeCell ref="C79:C82"/>
  </mergeCells>
  <phoneticPr fontId="23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Юдаев</dc:creator>
  <cp:lastModifiedBy>Юдаев</cp:lastModifiedBy>
  <cp:lastPrinted>2017-04-03T13:52:06Z</cp:lastPrinted>
  <dcterms:created xsi:type="dcterms:W3CDTF">2015-03-23T08:49:31Z</dcterms:created>
  <dcterms:modified xsi:type="dcterms:W3CDTF">2017-05-23T07:30:13Z</dcterms:modified>
</cp:coreProperties>
</file>