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  <sheet name="2015" sheetId="2" r:id="rId2"/>
    <sheet name="2016" sheetId="3" r:id="rId3"/>
    <sheet name="2017" sheetId="4" r:id="rId4"/>
    <sheet name="2018" sheetId="5" r:id="rId5"/>
    <sheet name="4.5   2019" sheetId="6" r:id="rId6"/>
    <sheet name="4.6   2020" sheetId="7" r:id="rId7"/>
    <sheet name="4.7   2021" sheetId="8" r:id="rId8"/>
  </sheets>
  <definedNames>
    <definedName name="_xlnm.Print_Area" localSheetId="1">'2015'!$A$1:$K$47</definedName>
    <definedName name="_xlnm.Print_Area" localSheetId="2">'2016'!$A$1:$K$47</definedName>
    <definedName name="_xlnm.Print_Area" localSheetId="4">'2018'!$A$1:$K$48</definedName>
    <definedName name="_xlnm.Print_Area" localSheetId="5">'4.5   2019'!$A$1:$K$53</definedName>
    <definedName name="_xlnm.Print_Area" localSheetId="6">'4.6   2020'!$A$1:$K$47</definedName>
    <definedName name="_xlnm.Print_Area" localSheetId="0">'прил 4'!$A$1:$H$60</definedName>
  </definedNames>
  <calcPr fullCalcOnLoad="1" fullPrecision="0"/>
</workbook>
</file>

<file path=xl/sharedStrings.xml><?xml version="1.0" encoding="utf-8"?>
<sst xmlns="http://schemas.openxmlformats.org/spreadsheetml/2006/main" count="717" uniqueCount="113">
  <si>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</si>
  <si>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</si>
  <si>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</si>
  <si>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</si>
  <si>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</si>
  <si>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%</t>
  </si>
  <si>
    <t>х</t>
  </si>
  <si>
    <t>Итоговое значение (по Программе)</t>
  </si>
  <si>
    <t>Муниципальная программа города Пензы "Социальная поддержка и социальное обслуживание граждан в городе Пензе на 2015-2020 годы"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</si>
  <si>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</si>
  <si>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</si>
  <si>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</si>
  <si>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</si>
  <si>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2015 год</t>
  </si>
  <si>
    <t>2016 год</t>
  </si>
  <si>
    <t>2017 год</t>
  </si>
  <si>
    <t>2018 год</t>
  </si>
  <si>
    <t>2019 год</t>
  </si>
  <si>
    <t>2020 год</t>
  </si>
  <si>
    <t>на 2016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</si>
  <si>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</si>
  <si>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</si>
  <si>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</si>
  <si>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</si>
  <si>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</si>
  <si>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</si>
  <si>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</si>
  <si>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</si>
  <si>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</si>
  <si>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</si>
  <si>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</si>
  <si>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Мероприятие 1 «Приватизация муниципального имущества и проведение предпродажной подготовки объектов к приватизации»</t>
  </si>
  <si>
    <t>Мероприятие 2 «Проведение технической инвентаризации и паспортизации объектов недвижимости»</t>
  </si>
  <si>
    <t>Мероприятие 4 «Разработка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инфраструктуры»</t>
  </si>
  <si>
    <t>Мероприятие 6 «Содержание имущества, находящегося в муниципальной собственности»</t>
  </si>
  <si>
    <t>Доля реализованных объектов от общего количества объектов, подготовленных к торгам</t>
  </si>
  <si>
    <t>Доля реализованных земельных участков от общего количества земельных участков, подготовленных к торгам</t>
  </si>
  <si>
    <t>Уровень использования бюджетных средств, предусмотренных для реализации мероприятия по содержанию имущества, находящегося в муниципальной собственности</t>
  </si>
  <si>
    <t>№</t>
  </si>
  <si>
    <t>Мероприятия программы</t>
  </si>
  <si>
    <t>Приватизация муниципального имущества и проведение предпродажной подготовки объектов к приватизации</t>
  </si>
  <si>
    <t>Проведение технической инвентаризации и паспортизации объектов недвижимости</t>
  </si>
  <si>
    <t>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</t>
  </si>
  <si>
    <t>Содержание имущества, находящегося в муниципальной собственности</t>
  </si>
  <si>
    <t>Приложение № 4/1</t>
  </si>
  <si>
    <t>Приложение № 4/2</t>
  </si>
  <si>
    <t>Приложение № 4/3</t>
  </si>
  <si>
    <t>Приложение № 4/4</t>
  </si>
  <si>
    <t>Приложение № 4/5</t>
  </si>
  <si>
    <t>Приложение № 4/6</t>
  </si>
  <si>
    <t>Приложение № 4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</si>
  <si>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</si>
  <si>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</si>
  <si>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</si>
  <si>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</si>
  <si>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</si>
  <si>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Субсидии по возмещению недополученных доходов организациям, осуществляющим техническую инвентаризацию объектов капитального строительства</t>
  </si>
  <si>
    <t>Доля выполненных плановых показателей доходов от управления и распоряжения муниципальным имуществом в общем количестве плановых показателей неналоговых доходов</t>
  </si>
  <si>
    <t>Доля  выполнения плановых показателей  (базовый показатель – объем 2013 года) по  изготовлению кадастровых паспортов и технических планов на выявленные бесхозяйные объекты инженерной инфраструктуры от общего объема базового показателя</t>
  </si>
  <si>
    <t>Уровень использования бюджетных средств, предусмотренных для предоставления субсидии по возмещению недополученных доходов организациям, осуществляющим техническую инвентаризацию объектов капитального строительства на льготных условиях</t>
  </si>
  <si>
    <t>Доля   выполнения  плановых показателей по  изготовлению технической документации на объекты недвижимости, расположенные на территории города Пензы, с целью проведения государственной регистрации прав на них от общего объема базового показателя</t>
  </si>
  <si>
    <t>Доля объектов недвижимости, вовлеченных в аренду, в общем количестве объектов муниципального имущества, предназначенных для сдачи в аренду</t>
  </si>
  <si>
    <t xml:space="preserve">Число дней занятости койки в году </t>
  </si>
  <si>
    <t>дни</t>
  </si>
  <si>
    <t>Доля детей, состояние здоровья которых улучшилось от общего количества детей, пролеченных в санаториях</t>
  </si>
  <si>
    <t>Доля жителей города Пензы удовлетворенных качеством предоставляемых услуг от общего количества жителей, обратившихся за оказанием услуг в сфере санаторно-курортного лечения детей города Пензы</t>
  </si>
  <si>
    <t>Проведение оценки объектов мунициальной собственности</t>
  </si>
  <si>
    <t>Мероприятие 5 «Проведение оценки объектов муниципальной собственности»</t>
  </si>
  <si>
    <t>Мероприятие 9 «Субсидии по возмещению недополученных доходов организациям, осуществляющим техническую инвентаризацию объектов капитального строительства»</t>
  </si>
  <si>
    <t>Мероприятие 8 «Обеспечение детского санатория лекарственными препаратами для проведения медикаментозного лечения детей»</t>
  </si>
  <si>
    <t>Лечение и профилактика детей с соматическими заболеваниями</t>
  </si>
  <si>
    <t>Обеспечение детского санатория лекарственными препаратами для проведения медикаментозного лечения детей</t>
  </si>
  <si>
    <t>Выполнение кадастровых работ с последующей постановкой на кадастровый учет земельных участков под строительство объектов недвижимости</t>
  </si>
  <si>
    <t>Муниципальная программа города Пензы «Обеспечение управления муниципальной собственностью  города Пензы на 2015 - 2020 годы»</t>
  </si>
  <si>
    <t>Мероприятие 10 «Проведение оценки объектов недвижимости»</t>
  </si>
  <si>
    <t>Проведение оценки объектов недвижимости</t>
  </si>
  <si>
    <t>Первый заместитель главы администрации города Пензы                                                                                                                                        В.В. Гвоздев</t>
  </si>
  <si>
    <t>Мероприятие 11 «Выкуп (изъятие) земельных участков, движимого и недвижимого имущества для муниципальных нужд»</t>
  </si>
  <si>
    <t>Мероприятие 7 «Лечение и профилактика детей с заболеваниями нервной системы и органов дыхания нетуберкулезного характера»</t>
  </si>
  <si>
    <t>Выкуп (изъятие) земельных участков, движимого и недвижимого имущества для муниципальных нужд</t>
  </si>
  <si>
    <t>Лечение и профилактика детей с заболеваниями нервной системы и органов дыхания нетуберкулезного характера</t>
  </si>
  <si>
    <t>Объем исполнения правовых документов направленных на выкуп (изъятие) земельных участков, движимого и недвижимого имущества для муниципальных нужд</t>
  </si>
  <si>
    <t>шт</t>
  </si>
  <si>
    <t>Мероприятие 3 «Выполнение кадастровых работ с последующей постановкой на кадастровый учет земельных участков»</t>
  </si>
  <si>
    <t xml:space="preserve">Выполнение кадастровых работ с последующей постановкой на кадастровый учет земельных участков </t>
  </si>
  <si>
    <t>Первый заместитель главы администрации города Пензы                                                                                                                                        Волков С.В.</t>
  </si>
  <si>
    <t>Приобретение  недвижимости в муниципальную собственность</t>
  </si>
  <si>
    <t>Мероприятие 12 «Приобретение  недвижимости в муниципальную собственность»</t>
  </si>
  <si>
    <t>к постановлению</t>
  </si>
  <si>
    <t>администрации города Пензы</t>
  </si>
  <si>
    <t>Приложение 5</t>
  </si>
  <si>
    <t xml:space="preserve">Первый заместитель </t>
  </si>
  <si>
    <t>главы администрации города                                                                                                                                                                            С.В. Волков</t>
  </si>
  <si>
    <t>2021 год</t>
  </si>
  <si>
    <t xml:space="preserve">«Обеспечение управления муниципальной 
собственностью  города Пензы на 2015 - 2021 годы»
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</si>
  <si>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                                             «Обеспечение управления муниципальной собственностью  города Пензы на 2015 - 2021 годы»</t>
  </si>
  <si>
    <t>"Обеспечение управления муниципальной собственностью  города Пензы на 2015 - 2021 годы"</t>
  </si>
  <si>
    <t>Приложение 6</t>
  </si>
  <si>
    <t>Приложение 7</t>
  </si>
  <si>
    <t xml:space="preserve">Приложение 8 </t>
  </si>
  <si>
    <t>Приложение № 4/7</t>
  </si>
  <si>
    <t>на 2021 год</t>
  </si>
  <si>
    <t>от  31.10.2018  № 2017/4</t>
  </si>
  <si>
    <t>Приобретение  недвижимости в муниципальную собственность, приобретение в лизинг специализированной техники, необходимой для содержания улично-дорожной сети</t>
  </si>
  <si>
    <t xml:space="preserve"> </t>
  </si>
  <si>
    <t>Приложение 2</t>
  </si>
  <si>
    <t>Приложение 3</t>
  </si>
  <si>
    <t>Приложение 4</t>
  </si>
  <si>
    <t>от  14.03.2019   № 432</t>
  </si>
  <si>
    <t>Транспортировка и хранение брошенных, бесхозяйных автотранспортных средств</t>
  </si>
  <si>
    <t>Мероприятие 11 «Транспортировка и хранение брошенных, бесхозяйных автотранспортных средств»</t>
  </si>
  <si>
    <t>от  16.03.2020  №_335/1_</t>
  </si>
  <si>
    <t>от  16.03.2020  № 335/1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</si>
</sst>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#,##0.000"/>
    <numFmt numFmtId="187" formatCode="#,##0.0"/>
    <numFmt numFmtId="188" formatCode="#,##0.0000"/>
    <numFmt numFmtId="189" formatCode="#,##0.000000"/>
    <numFmt numFmtId="190" formatCode="#,##0.00000"/>
    <numFmt numFmtId="191" formatCode="0.0"/>
  </numFmts>
  <fonts count="17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5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86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7" fontId="9" fillId="0" borderId="1" xfId="0" applyNumberFormat="1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vertical="center" wrapText="1"/>
    </xf>
    <xf numFmtId="186" fontId="5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6" fontId="5" fillId="0" borderId="0" xfId="0" applyNumberFormat="1" applyFont="1" applyAlignment="1">
      <alignment horizontal="center" vertical="center" wrapText="1"/>
    </xf>
    <xf numFmtId="190" fontId="5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187" fontId="9" fillId="0" borderId="5" xfId="0" applyNumberFormat="1" applyFont="1" applyBorder="1" applyAlignment="1">
      <alignment horizontal="center" vertical="center" wrapText="1"/>
    </xf>
    <xf numFmtId="187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191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justify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8" fontId="5" fillId="0" borderId="1" xfId="0" applyNumberFormat="1" applyFont="1" applyBorder="1" applyAlignment="1">
      <alignment vertical="center" wrapText="1"/>
    </xf>
    <xf numFmtId="190" fontId="5" fillId="2" borderId="1" xfId="0" applyNumberFormat="1" applyFont="1" applyFill="1" applyBorder="1" applyAlignment="1">
      <alignment horizontal="center" vertical="center" wrapText="1"/>
    </xf>
    <xf numFmtId="186" fontId="9" fillId="0" borderId="1" xfId="0" applyNumberFormat="1" applyFont="1" applyBorder="1" applyAlignment="1">
      <alignment horizontal="right" vertical="center" wrapText="1"/>
    </xf>
    <xf numFmtId="190" fontId="5" fillId="0" borderId="2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9525</xdr:rowOff>
    </xdr:from>
    <xdr:to>
      <xdr:col>0</xdr:col>
      <xdr:colOff>457200</xdr:colOff>
      <xdr:row>16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17</xdr:row>
      <xdr:rowOff>9525</xdr:rowOff>
    </xdr:from>
    <xdr:to>
      <xdr:col>0</xdr:col>
      <xdr:colOff>457200</xdr:colOff>
      <xdr:row>18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4671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</xdr:row>
      <xdr:rowOff>0</xdr:rowOff>
    </xdr:from>
    <xdr:to>
      <xdr:col>0</xdr:col>
      <xdr:colOff>447675</xdr:colOff>
      <xdr:row>22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238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24</xdr:row>
      <xdr:rowOff>0</xdr:rowOff>
    </xdr:from>
    <xdr:to>
      <xdr:col>0</xdr:col>
      <xdr:colOff>371475</xdr:colOff>
      <xdr:row>25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857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476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24</xdr:row>
      <xdr:rowOff>0</xdr:rowOff>
    </xdr:from>
    <xdr:to>
      <xdr:col>0</xdr:col>
      <xdr:colOff>447675</xdr:colOff>
      <xdr:row>25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857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476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28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0</xdr:rowOff>
    </xdr:from>
    <xdr:to>
      <xdr:col>0</xdr:col>
      <xdr:colOff>371475</xdr:colOff>
      <xdr:row>31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143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30</xdr:row>
      <xdr:rowOff>0</xdr:rowOff>
    </xdr:from>
    <xdr:to>
      <xdr:col>0</xdr:col>
      <xdr:colOff>447675</xdr:colOff>
      <xdr:row>31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143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371475</xdr:colOff>
      <xdr:row>34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762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33</xdr:row>
      <xdr:rowOff>0</xdr:rowOff>
    </xdr:from>
    <xdr:to>
      <xdr:col>0</xdr:col>
      <xdr:colOff>447675</xdr:colOff>
      <xdr:row>34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62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36</xdr:row>
      <xdr:rowOff>0</xdr:rowOff>
    </xdr:from>
    <xdr:to>
      <xdr:col>0</xdr:col>
      <xdr:colOff>371475</xdr:colOff>
      <xdr:row>37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381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36</xdr:row>
      <xdr:rowOff>0</xdr:rowOff>
    </xdr:from>
    <xdr:to>
      <xdr:col>0</xdr:col>
      <xdr:colOff>447675</xdr:colOff>
      <xdr:row>37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381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42</xdr:row>
      <xdr:rowOff>0</xdr:rowOff>
    </xdr:from>
    <xdr:to>
      <xdr:col>0</xdr:col>
      <xdr:colOff>371475</xdr:colOff>
      <xdr:row>43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7344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42</xdr:row>
      <xdr:rowOff>0</xdr:rowOff>
    </xdr:from>
    <xdr:to>
      <xdr:col>0</xdr:col>
      <xdr:colOff>447675</xdr:colOff>
      <xdr:row>43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7344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45</xdr:row>
      <xdr:rowOff>0</xdr:rowOff>
    </xdr:from>
    <xdr:to>
      <xdr:col>0</xdr:col>
      <xdr:colOff>371475</xdr:colOff>
      <xdr:row>46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3535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45</xdr:row>
      <xdr:rowOff>0</xdr:rowOff>
    </xdr:from>
    <xdr:to>
      <xdr:col>0</xdr:col>
      <xdr:colOff>447675</xdr:colOff>
      <xdr:row>46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3535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39</xdr:row>
      <xdr:rowOff>0</xdr:rowOff>
    </xdr:from>
    <xdr:to>
      <xdr:col>0</xdr:col>
      <xdr:colOff>371475</xdr:colOff>
      <xdr:row>40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0581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39</xdr:row>
      <xdr:rowOff>0</xdr:rowOff>
    </xdr:from>
    <xdr:to>
      <xdr:col>0</xdr:col>
      <xdr:colOff>447675</xdr:colOff>
      <xdr:row>40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0581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0</xdr:rowOff>
    </xdr:from>
    <xdr:to>
      <xdr:col>0</xdr:col>
      <xdr:colOff>371475</xdr:colOff>
      <xdr:row>49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9726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48</xdr:row>
      <xdr:rowOff>0</xdr:rowOff>
    </xdr:from>
    <xdr:to>
      <xdr:col>0</xdr:col>
      <xdr:colOff>447675</xdr:colOff>
      <xdr:row>49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9726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51</xdr:row>
      <xdr:rowOff>0</xdr:rowOff>
    </xdr:from>
    <xdr:to>
      <xdr:col>0</xdr:col>
      <xdr:colOff>371475</xdr:colOff>
      <xdr:row>52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05918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51</xdr:row>
      <xdr:rowOff>0</xdr:rowOff>
    </xdr:from>
    <xdr:to>
      <xdr:col>0</xdr:col>
      <xdr:colOff>447675</xdr:colOff>
      <xdr:row>52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5918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54</xdr:row>
      <xdr:rowOff>0</xdr:rowOff>
    </xdr:from>
    <xdr:to>
      <xdr:col>0</xdr:col>
      <xdr:colOff>371475</xdr:colOff>
      <xdr:row>55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12109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54</xdr:row>
      <xdr:rowOff>0</xdr:rowOff>
    </xdr:from>
    <xdr:to>
      <xdr:col>0</xdr:col>
      <xdr:colOff>447675</xdr:colOff>
      <xdr:row>55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2109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57</xdr:row>
      <xdr:rowOff>0</xdr:rowOff>
    </xdr:from>
    <xdr:to>
      <xdr:col>0</xdr:col>
      <xdr:colOff>371475</xdr:colOff>
      <xdr:row>58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18110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57</xdr:row>
      <xdr:rowOff>0</xdr:rowOff>
    </xdr:from>
    <xdr:to>
      <xdr:col>0</xdr:col>
      <xdr:colOff>447675</xdr:colOff>
      <xdr:row>58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8110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0290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40195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40671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01375" y="40481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58625" y="40195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0290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727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823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918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491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918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491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647700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2910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7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9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40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45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6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8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49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0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1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5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53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54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5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6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3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9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1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2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3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35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37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40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1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46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7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48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9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50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1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2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5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5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6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7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8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9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0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1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2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63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4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5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67" name="Picture 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8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9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1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2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3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74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5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7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77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78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79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0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2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83" name="Picture 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4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5" name="Picture 1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4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5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7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1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46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7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4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0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1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52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3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5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6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7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58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9" name="Picture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1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62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3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4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6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7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8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69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70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7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3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4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75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6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9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80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81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82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4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85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6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7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0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1" name="Picture 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92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3" name="Picture 1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9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9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6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7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98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9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0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01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02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3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04" name="Picture 1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0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06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07" name="Picture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8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109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10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2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13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4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5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7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18" name="Picture 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9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20" name="Picture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2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workbookViewId="0" topLeftCell="A1">
      <selection activeCell="H10" sqref="H10"/>
    </sheetView>
  </sheetViews>
  <sheetFormatPr defaultColWidth="9.140625" defaultRowHeight="12.75"/>
  <cols>
    <col min="1" max="1" width="79.57421875" style="1" customWidth="1"/>
    <col min="2" max="5" width="14.140625" style="1" customWidth="1"/>
    <col min="6" max="6" width="14.140625" style="63" customWidth="1"/>
    <col min="7" max="7" width="14.140625" style="1" customWidth="1"/>
    <col min="8" max="8" width="15.7109375" style="30" customWidth="1"/>
    <col min="9" max="16384" width="9.140625" style="1" customWidth="1"/>
  </cols>
  <sheetData>
    <row r="1" spans="4:8" ht="12.75">
      <c r="D1" s="52"/>
      <c r="E1" s="52"/>
      <c r="F1" s="83" t="s">
        <v>105</v>
      </c>
      <c r="G1" s="83"/>
      <c r="H1" s="83"/>
    </row>
    <row r="2" spans="1:8" ht="12.75">
      <c r="A2" s="43"/>
      <c r="D2" s="52"/>
      <c r="E2" s="52"/>
      <c r="F2" s="93" t="s">
        <v>88</v>
      </c>
      <c r="G2" s="93"/>
      <c r="H2" s="93"/>
    </row>
    <row r="3" spans="4:8" ht="12.75">
      <c r="D3" s="52"/>
      <c r="E3" s="52"/>
      <c r="F3" s="93" t="s">
        <v>89</v>
      </c>
      <c r="G3" s="93"/>
      <c r="H3" s="93"/>
    </row>
    <row r="4" spans="1:8" ht="12.75">
      <c r="A4" s="43"/>
      <c r="D4" s="52"/>
      <c r="E4" s="52"/>
      <c r="F4" s="93" t="s">
        <v>112</v>
      </c>
      <c r="G4" s="93"/>
      <c r="H4" s="93"/>
    </row>
    <row r="5" spans="1:8" ht="12.75">
      <c r="A5" s="43"/>
      <c r="D5" s="52"/>
      <c r="E5" s="52"/>
      <c r="F5" s="60"/>
      <c r="G5" s="52"/>
      <c r="H5" s="52"/>
    </row>
    <row r="6" spans="4:8" ht="16.5" customHeight="1">
      <c r="D6" s="52"/>
      <c r="E6" s="52"/>
      <c r="F6" s="84" t="s">
        <v>50</v>
      </c>
      <c r="G6" s="84"/>
      <c r="H6" s="84"/>
    </row>
    <row r="7" spans="4:8" ht="12.75">
      <c r="D7" s="83" t="s">
        <v>25</v>
      </c>
      <c r="E7" s="83"/>
      <c r="F7" s="83"/>
      <c r="G7" s="83"/>
      <c r="H7" s="83"/>
    </row>
    <row r="8" spans="1:8" ht="22.5" customHeight="1">
      <c r="A8" s="52"/>
      <c r="D8" s="85" t="s">
        <v>94</v>
      </c>
      <c r="E8" s="85"/>
      <c r="F8" s="85"/>
      <c r="G8" s="85"/>
      <c r="H8" s="85"/>
    </row>
    <row r="9" spans="4:8" ht="15.75" customHeight="1">
      <c r="D9" s="85"/>
      <c r="E9" s="85"/>
      <c r="F9" s="85"/>
      <c r="G9" s="85"/>
      <c r="H9" s="85"/>
    </row>
    <row r="10" spans="1:7" ht="37.5" customHeight="1">
      <c r="A10" s="88" t="s">
        <v>95</v>
      </c>
      <c r="B10" s="89"/>
      <c r="C10" s="89"/>
      <c r="D10" s="89"/>
      <c r="E10" s="89"/>
      <c r="F10" s="89"/>
      <c r="G10" s="89"/>
    </row>
    <row r="11" spans="1:8" ht="12.75" customHeight="1">
      <c r="A11" s="86" t="s">
        <v>11</v>
      </c>
      <c r="B11" s="90" t="s">
        <v>24</v>
      </c>
      <c r="C11" s="91"/>
      <c r="D11" s="91"/>
      <c r="E11" s="91"/>
      <c r="F11" s="91"/>
      <c r="G11" s="91"/>
      <c r="H11" s="92"/>
    </row>
    <row r="12" spans="1:8" ht="12.75">
      <c r="A12" s="86"/>
      <c r="B12" s="5" t="s">
        <v>13</v>
      </c>
      <c r="C12" s="5" t="s">
        <v>14</v>
      </c>
      <c r="D12" s="5" t="s">
        <v>15</v>
      </c>
      <c r="E12" s="5" t="s">
        <v>16</v>
      </c>
      <c r="F12" s="61" t="s">
        <v>17</v>
      </c>
      <c r="G12" s="5" t="s">
        <v>18</v>
      </c>
      <c r="H12" s="53" t="s">
        <v>93</v>
      </c>
    </row>
    <row r="13" spans="1:8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61">
        <v>6</v>
      </c>
      <c r="G13" s="5">
        <v>7</v>
      </c>
      <c r="H13" s="53">
        <v>8</v>
      </c>
    </row>
    <row r="14" spans="1:8" ht="27" customHeight="1">
      <c r="A14" s="87" t="s">
        <v>73</v>
      </c>
      <c r="B14" s="87"/>
      <c r="C14" s="87"/>
      <c r="D14" s="87"/>
      <c r="E14" s="87"/>
      <c r="F14" s="87"/>
      <c r="G14" s="87"/>
      <c r="H14" s="53"/>
    </row>
    <row r="15" spans="1:8" ht="12.75">
      <c r="A15" s="44" t="s">
        <v>27</v>
      </c>
      <c r="B15" s="73">
        <f>'2015'!K32</f>
        <v>100</v>
      </c>
      <c r="C15" s="73">
        <f>'2016'!K33</f>
        <v>101.67</v>
      </c>
      <c r="D15" s="73">
        <f>'2017'!K33</f>
        <v>100</v>
      </c>
      <c r="E15" s="73">
        <f>'2018'!K33</f>
        <v>100</v>
      </c>
      <c r="F15" s="81">
        <f>'4.5   2019'!K34</f>
        <v>100</v>
      </c>
      <c r="G15" s="73">
        <f>'4.6   2020'!K33</f>
        <v>100</v>
      </c>
      <c r="H15" s="74">
        <f>G15</f>
        <v>100</v>
      </c>
    </row>
    <row r="16" spans="1:8" ht="12.75">
      <c r="A16" s="46" t="s">
        <v>26</v>
      </c>
      <c r="B16" s="73"/>
      <c r="C16" s="73"/>
      <c r="D16" s="73"/>
      <c r="E16" s="73"/>
      <c r="F16" s="81"/>
      <c r="G16" s="73"/>
      <c r="H16" s="75"/>
    </row>
    <row r="17" spans="1:8" ht="12.75">
      <c r="A17" s="44" t="s">
        <v>29</v>
      </c>
      <c r="B17" s="73">
        <f>SUM(B21,B24,B27,B30,B33,B36,B42,B45,B39,B48,B51)</f>
        <v>100.02</v>
      </c>
      <c r="C17" s="73">
        <f>SUM(C21,C24,C27,C30,C33,C36,C42,C45,C39,C48,C51)</f>
        <v>100.6</v>
      </c>
      <c r="D17" s="73">
        <f>SUM(D21,D24,D27,D30,D33,D36,D42,D45,D39,D48,D51)</f>
        <v>100</v>
      </c>
      <c r="E17" s="73">
        <f>SUM(E21,E24,E27,E30,E33,E36,E42,E45,E39,E48,E51,E54)</f>
        <v>114.61</v>
      </c>
      <c r="F17" s="76">
        <f>F21+F24+F27+F30+F33+F36+F39+F42+F45+F48+F54</f>
        <v>97.94</v>
      </c>
      <c r="G17" s="73">
        <f>G21+G24+G27+G30+G33+G36+G39+G42+G45+G48+G51+G54</f>
        <v>100.7</v>
      </c>
      <c r="H17" s="74">
        <f>H21+H24+H27+H30+H33+H36+H39+H42+H45+H48+H51+H54</f>
        <v>100</v>
      </c>
    </row>
    <row r="18" spans="1:8" ht="12.75">
      <c r="A18" s="46" t="s">
        <v>28</v>
      </c>
      <c r="B18" s="73"/>
      <c r="C18" s="73"/>
      <c r="D18" s="73"/>
      <c r="E18" s="73"/>
      <c r="F18" s="76"/>
      <c r="G18" s="73"/>
      <c r="H18" s="75"/>
    </row>
    <row r="19" spans="1:8" ht="12.75">
      <c r="A19" s="47" t="s">
        <v>12</v>
      </c>
      <c r="B19" s="45">
        <f aca="true" t="shared" si="0" ref="B19:G19">B15-B17</f>
        <v>-0.02</v>
      </c>
      <c r="C19" s="45">
        <f t="shared" si="0"/>
        <v>1.07</v>
      </c>
      <c r="D19" s="45">
        <f t="shared" si="0"/>
        <v>0</v>
      </c>
      <c r="E19" s="45">
        <f t="shared" si="0"/>
        <v>-14.61</v>
      </c>
      <c r="F19" s="62">
        <f t="shared" si="0"/>
        <v>2.06</v>
      </c>
      <c r="G19" s="45">
        <f t="shared" si="0"/>
        <v>-0.7</v>
      </c>
      <c r="H19" s="54">
        <f>H15-H17</f>
        <v>0</v>
      </c>
    </row>
    <row r="20" spans="1:8" ht="23.25" customHeight="1">
      <c r="A20" s="70" t="s">
        <v>31</v>
      </c>
      <c r="B20" s="71"/>
      <c r="C20" s="71"/>
      <c r="D20" s="71"/>
      <c r="E20" s="71"/>
      <c r="F20" s="71"/>
      <c r="G20" s="71"/>
      <c r="H20" s="72"/>
    </row>
    <row r="21" spans="1:8" ht="12.75">
      <c r="A21" s="44" t="s">
        <v>30</v>
      </c>
      <c r="B21" s="73">
        <f>(('2015'!J21+'2015'!J22)/2)*'2015'!H34</f>
        <v>0.72</v>
      </c>
      <c r="C21" s="73">
        <f>(('2016'!J21+'2016'!J22)/2)*'2016'!H35</f>
        <v>1.44</v>
      </c>
      <c r="D21" s="73">
        <f>(('2017'!J21+'2017'!J22)/2)*'2017'!H35</f>
        <v>1.56</v>
      </c>
      <c r="E21" s="73">
        <f>(('2018'!J21+'2018'!J22)/2)*'2018'!H35</f>
        <v>1.07</v>
      </c>
      <c r="F21" s="81">
        <f>(('4.5   2019'!J21+'4.5   2019'!J22)/2)*'4.5   2019'!H36</f>
        <v>0.36</v>
      </c>
      <c r="G21" s="73">
        <f>'4.6   2020'!H35*100</f>
        <v>1.14</v>
      </c>
      <c r="H21" s="74">
        <f>'4.7   2021'!H35*100</f>
        <v>1.15</v>
      </c>
    </row>
    <row r="22" spans="1:8" ht="12.75">
      <c r="A22" s="46" t="s">
        <v>28</v>
      </c>
      <c r="B22" s="73"/>
      <c r="C22" s="73"/>
      <c r="D22" s="73"/>
      <c r="E22" s="73"/>
      <c r="F22" s="81"/>
      <c r="G22" s="73"/>
      <c r="H22" s="75"/>
    </row>
    <row r="23" spans="1:8" ht="23.25" customHeight="1">
      <c r="A23" s="70" t="s">
        <v>32</v>
      </c>
      <c r="B23" s="71"/>
      <c r="C23" s="71"/>
      <c r="D23" s="71"/>
      <c r="E23" s="71"/>
      <c r="F23" s="71"/>
      <c r="G23" s="71"/>
      <c r="H23" s="72"/>
    </row>
    <row r="24" spans="1:8" ht="12.75">
      <c r="A24" s="44" t="s">
        <v>30</v>
      </c>
      <c r="B24" s="73">
        <f>(('2015'!J23)/1)*'2015'!H35</f>
        <v>1.66</v>
      </c>
      <c r="C24" s="73">
        <f>(('2016'!J23)/1)*'2016'!H36</f>
        <v>1.6</v>
      </c>
      <c r="D24" s="73">
        <f>(('2017'!J23)/1)*'2017'!H36</f>
        <v>3.18</v>
      </c>
      <c r="E24" s="73">
        <f>(('2018'!J23)/1)*'2018'!H36</f>
        <v>4.88</v>
      </c>
      <c r="F24" s="81">
        <f>(('4.5   2019'!J23)/1)*'4.5   2019'!H37</f>
        <v>1.12</v>
      </c>
      <c r="G24" s="73">
        <f>(('4.6   2020'!J23)/1)*'4.6   2020'!H36</f>
        <v>5.19</v>
      </c>
      <c r="H24" s="74">
        <f>'4.7   2021'!H36*100</f>
        <v>5.23</v>
      </c>
    </row>
    <row r="25" spans="1:8" ht="12.75">
      <c r="A25" s="46" t="s">
        <v>28</v>
      </c>
      <c r="B25" s="73"/>
      <c r="C25" s="73"/>
      <c r="D25" s="73"/>
      <c r="E25" s="73"/>
      <c r="F25" s="81"/>
      <c r="G25" s="73"/>
      <c r="H25" s="75"/>
    </row>
    <row r="26" spans="1:8" ht="23.25" customHeight="1">
      <c r="A26" s="70" t="s">
        <v>83</v>
      </c>
      <c r="B26" s="71"/>
      <c r="C26" s="71"/>
      <c r="D26" s="71"/>
      <c r="E26" s="71"/>
      <c r="F26" s="71"/>
      <c r="G26" s="71"/>
      <c r="H26" s="72"/>
    </row>
    <row r="27" spans="1:8" ht="12.75">
      <c r="A27" s="44" t="s">
        <v>30</v>
      </c>
      <c r="B27" s="73">
        <f>(('2015'!J21+'2015'!J24)/2)*'2015'!H36</f>
        <v>12.62</v>
      </c>
      <c r="C27" s="73">
        <f>(('2016'!J21+'2016'!J24)/2)*'2016'!H37</f>
        <v>6.43</v>
      </c>
      <c r="D27" s="73">
        <f>(('2017'!J21+'2017'!J24)/2)*'2017'!H37</f>
        <v>6.32</v>
      </c>
      <c r="E27" s="73">
        <f>(('2018'!J21+'2018'!J24)/2)*'2018'!H37</f>
        <v>14.29</v>
      </c>
      <c r="F27" s="81">
        <f>(('4.5   2019'!J21+'4.5   2019'!J24)/2)*'4.5   2019'!H38</f>
        <v>5.38</v>
      </c>
      <c r="G27" s="73">
        <f>(('4.6   2020'!J21+'4.6   2020'!J24)/2)*'4.6   2020'!H37</f>
        <v>21.45</v>
      </c>
      <c r="H27" s="74">
        <f>'4.7   2021'!H37*100</f>
        <v>21.61</v>
      </c>
    </row>
    <row r="28" spans="1:8" ht="12.75">
      <c r="A28" s="46" t="s">
        <v>28</v>
      </c>
      <c r="B28" s="73"/>
      <c r="C28" s="73"/>
      <c r="D28" s="73"/>
      <c r="E28" s="73"/>
      <c r="F28" s="81"/>
      <c r="G28" s="73"/>
      <c r="H28" s="75"/>
    </row>
    <row r="29" spans="1:8" ht="27" customHeight="1">
      <c r="A29" s="70" t="s">
        <v>33</v>
      </c>
      <c r="B29" s="71"/>
      <c r="C29" s="71"/>
      <c r="D29" s="71"/>
      <c r="E29" s="71"/>
      <c r="F29" s="71"/>
      <c r="G29" s="71"/>
      <c r="H29" s="72"/>
    </row>
    <row r="30" spans="1:8" ht="12.75">
      <c r="A30" s="49" t="s">
        <v>30</v>
      </c>
      <c r="B30" s="82">
        <f>(('2015'!J25)/1)*'2015'!H37</f>
        <v>2.81</v>
      </c>
      <c r="C30" s="82">
        <f>(('2016'!J25)/1)*'2016'!H38</f>
        <v>1.69</v>
      </c>
      <c r="D30" s="82">
        <f>(('2017'!J25)/1)*'2017'!H38</f>
        <v>5.29</v>
      </c>
      <c r="E30" s="82">
        <f>(('2018'!J25)/1)*'2018'!H38</f>
        <v>1.26</v>
      </c>
      <c r="F30" s="81">
        <f>(('4.5   2019'!J25)/1)*'4.5   2019'!H39</f>
        <v>0.42</v>
      </c>
      <c r="G30" s="82">
        <f>(('4.6   2020'!J25)/1)*'4.6   2020'!H38</f>
        <v>1.33</v>
      </c>
      <c r="H30" s="74">
        <f>'4.7   2021'!H38*100</f>
        <v>1.34</v>
      </c>
    </row>
    <row r="31" spans="1:8" ht="12.75">
      <c r="A31" s="50" t="s">
        <v>28</v>
      </c>
      <c r="B31" s="82"/>
      <c r="C31" s="82"/>
      <c r="D31" s="82"/>
      <c r="E31" s="82"/>
      <c r="F31" s="81"/>
      <c r="G31" s="82"/>
      <c r="H31" s="75"/>
    </row>
    <row r="32" spans="1:8" ht="23.25" customHeight="1">
      <c r="A32" s="94" t="s">
        <v>67</v>
      </c>
      <c r="B32" s="95"/>
      <c r="C32" s="95"/>
      <c r="D32" s="95"/>
      <c r="E32" s="95"/>
      <c r="F32" s="95"/>
      <c r="G32" s="95"/>
      <c r="H32" s="96"/>
    </row>
    <row r="33" spans="1:8" ht="12.75">
      <c r="A33" s="49" t="s">
        <v>30</v>
      </c>
      <c r="B33" s="82">
        <f>(('2015'!J26)/1)*'2015'!H38</f>
        <v>8.57</v>
      </c>
      <c r="C33" s="82">
        <f>(('2016'!J26)/1)*'2016'!H39</f>
        <v>3.57</v>
      </c>
      <c r="D33" s="82">
        <f>(('2017'!J26)/1)*'2017'!H39</f>
        <v>3.86</v>
      </c>
      <c r="E33" s="82">
        <f>(('2018'!J26)/1)*'2018'!H39</f>
        <v>2.04</v>
      </c>
      <c r="F33" s="81">
        <f>(('4.5   2019'!J26)/1)*'4.5   2019'!H40</f>
        <v>1.27</v>
      </c>
      <c r="G33" s="82">
        <f>(('4.6   2020'!J26)/1)*'4.6   2020'!H39</f>
        <v>2.16</v>
      </c>
      <c r="H33" s="74">
        <f>'4.7   2021'!H39*100</f>
        <v>2.18</v>
      </c>
    </row>
    <row r="34" spans="1:8" ht="12.75">
      <c r="A34" s="50" t="s">
        <v>28</v>
      </c>
      <c r="B34" s="82"/>
      <c r="C34" s="82"/>
      <c r="D34" s="82"/>
      <c r="E34" s="82"/>
      <c r="F34" s="81"/>
      <c r="G34" s="82"/>
      <c r="H34" s="75"/>
    </row>
    <row r="35" spans="1:8" ht="23.25" customHeight="1">
      <c r="A35" s="94" t="s">
        <v>34</v>
      </c>
      <c r="B35" s="95"/>
      <c r="C35" s="95"/>
      <c r="D35" s="95"/>
      <c r="E35" s="95"/>
      <c r="F35" s="95"/>
      <c r="G35" s="95"/>
      <c r="H35" s="96"/>
    </row>
    <row r="36" spans="1:8" ht="12.75">
      <c r="A36" s="49" t="s">
        <v>30</v>
      </c>
      <c r="B36" s="82">
        <f>(('2015'!J27/1))*'2015'!H39</f>
        <v>1.42</v>
      </c>
      <c r="C36" s="82">
        <f>(('2016'!J27/1))*'2016'!H40</f>
        <v>3.94</v>
      </c>
      <c r="D36" s="82">
        <f>(('2017'!J27/1))*'2017'!H40</f>
        <v>1.36</v>
      </c>
      <c r="E36" s="82">
        <f>(('2018'!J27/1))*'2018'!H40</f>
        <v>1.04</v>
      </c>
      <c r="F36" s="81">
        <f>(('4.5   2019'!J27/1))*'4.5   2019'!H41</f>
        <v>0.56</v>
      </c>
      <c r="G36" s="82">
        <f>(('4.6   2020'!J27/1))*'4.6   2020'!H40</f>
        <v>1.1</v>
      </c>
      <c r="H36" s="74">
        <f>'4.7   2021'!H40*100</f>
        <v>1.11</v>
      </c>
    </row>
    <row r="37" spans="1:8" ht="14.25" customHeight="1">
      <c r="A37" s="50" t="s">
        <v>28</v>
      </c>
      <c r="B37" s="82"/>
      <c r="C37" s="82"/>
      <c r="D37" s="82"/>
      <c r="E37" s="82"/>
      <c r="F37" s="81"/>
      <c r="G37" s="82"/>
      <c r="H37" s="75"/>
    </row>
    <row r="38" spans="1:8" ht="23.25" customHeight="1">
      <c r="A38" s="70" t="s">
        <v>78</v>
      </c>
      <c r="B38" s="71"/>
      <c r="C38" s="71"/>
      <c r="D38" s="71"/>
      <c r="E38" s="71"/>
      <c r="F38" s="71"/>
      <c r="G38" s="71"/>
      <c r="H38" s="72"/>
    </row>
    <row r="39" spans="1:8" ht="15.75" customHeight="1">
      <c r="A39" s="44" t="s">
        <v>30</v>
      </c>
      <c r="B39" s="73">
        <f>(('2015'!J28+'2015'!J29+'2015'!J30)/3)*'2015'!H40</f>
        <v>67.96</v>
      </c>
      <c r="C39" s="77">
        <f>(('2016'!J28+'2016'!J29+'2016'!J30)/3)*'2016'!H41</f>
        <v>58.38</v>
      </c>
      <c r="D39" s="77">
        <f>(('2017'!J28+'2017'!J29+'2017'!J30)/3)*'2017'!H41</f>
        <v>75.96</v>
      </c>
      <c r="E39" s="77">
        <f>(('2018'!J28+'2018'!J29+'2018'!J30)/3)*'2018'!H41</f>
        <v>0</v>
      </c>
      <c r="F39" s="79">
        <f>E39</f>
        <v>0</v>
      </c>
      <c r="G39" s="77">
        <f>F39</f>
        <v>0</v>
      </c>
      <c r="H39" s="74">
        <f>G39</f>
        <v>0</v>
      </c>
    </row>
    <row r="40" spans="1:8" ht="14.25" customHeight="1">
      <c r="A40" s="46" t="s">
        <v>28</v>
      </c>
      <c r="B40" s="73"/>
      <c r="C40" s="78"/>
      <c r="D40" s="78"/>
      <c r="E40" s="78"/>
      <c r="F40" s="80"/>
      <c r="G40" s="78"/>
      <c r="H40" s="75"/>
    </row>
    <row r="41" spans="1:8" ht="23.25" customHeight="1">
      <c r="A41" s="70" t="s">
        <v>69</v>
      </c>
      <c r="B41" s="71"/>
      <c r="C41" s="71"/>
      <c r="D41" s="71"/>
      <c r="E41" s="71"/>
      <c r="F41" s="71"/>
      <c r="G41" s="71"/>
      <c r="H41" s="72"/>
    </row>
    <row r="42" spans="1:8" ht="15.75" customHeight="1">
      <c r="A42" s="44" t="s">
        <v>30</v>
      </c>
      <c r="B42" s="73">
        <f>(('2015'!J29)/1)*'2015'!H41</f>
        <v>0.92</v>
      </c>
      <c r="C42" s="77">
        <f>(('2016'!J29)/1)*'2016'!H42</f>
        <v>0.78</v>
      </c>
      <c r="D42" s="77">
        <f>(('2017'!J29)/1)*'2017'!H42</f>
        <v>1.09</v>
      </c>
      <c r="E42" s="77">
        <f>(('2018'!J29)/1)*'2018'!H42</f>
        <v>0</v>
      </c>
      <c r="F42" s="79">
        <f>E42</f>
        <v>0</v>
      </c>
      <c r="G42" s="77">
        <f>F42</f>
        <v>0</v>
      </c>
      <c r="H42" s="74">
        <f>G42</f>
        <v>0</v>
      </c>
    </row>
    <row r="43" spans="1:8" ht="12.75" customHeight="1">
      <c r="A43" s="46" t="s">
        <v>28</v>
      </c>
      <c r="B43" s="73"/>
      <c r="C43" s="78"/>
      <c r="D43" s="78"/>
      <c r="E43" s="78"/>
      <c r="F43" s="80"/>
      <c r="G43" s="78"/>
      <c r="H43" s="75"/>
    </row>
    <row r="44" spans="1:8" ht="23.25" customHeight="1">
      <c r="A44" s="70" t="s">
        <v>68</v>
      </c>
      <c r="B44" s="71"/>
      <c r="C44" s="71"/>
      <c r="D44" s="71"/>
      <c r="E44" s="71"/>
      <c r="F44" s="71"/>
      <c r="G44" s="71"/>
      <c r="H44" s="72"/>
    </row>
    <row r="45" spans="1:8" ht="12.75">
      <c r="A45" s="44" t="s">
        <v>30</v>
      </c>
      <c r="B45" s="73">
        <f>(('2015'!J31)/1)*'2015'!H44</f>
        <v>1.43</v>
      </c>
      <c r="C45" s="73">
        <f>(('2016'!J32)/1)*'2016'!H45</f>
        <v>1.27</v>
      </c>
      <c r="D45" s="73">
        <f>(('2017'!J31)/1)*'2017'!H45</f>
        <v>1.38</v>
      </c>
      <c r="E45" s="73">
        <f>(('2018'!J31)/1)*'2018'!H45</f>
        <v>0</v>
      </c>
      <c r="F45" s="81">
        <f>E45</f>
        <v>0</v>
      </c>
      <c r="G45" s="73">
        <f>F45</f>
        <v>0</v>
      </c>
      <c r="H45" s="97">
        <v>0</v>
      </c>
    </row>
    <row r="46" spans="1:8" ht="12.75">
      <c r="A46" s="46" t="s">
        <v>28</v>
      </c>
      <c r="B46" s="73"/>
      <c r="C46" s="73"/>
      <c r="D46" s="73"/>
      <c r="E46" s="73"/>
      <c r="F46" s="81"/>
      <c r="G46" s="73"/>
      <c r="H46" s="75"/>
    </row>
    <row r="47" spans="1:8" ht="23.25" customHeight="1">
      <c r="A47" s="70" t="s">
        <v>74</v>
      </c>
      <c r="B47" s="71"/>
      <c r="C47" s="71"/>
      <c r="D47" s="71"/>
      <c r="E47" s="71"/>
      <c r="F47" s="71"/>
      <c r="G47" s="71"/>
      <c r="H47" s="72"/>
    </row>
    <row r="48" spans="1:8" ht="12.75">
      <c r="A48" s="44" t="s">
        <v>30</v>
      </c>
      <c r="B48" s="73">
        <f>(('2015'!J26/1)*'2015'!H45)</f>
        <v>1.91</v>
      </c>
      <c r="C48" s="73">
        <f>(('2016'!J26/1)*'2016'!H46)</f>
        <v>1.21</v>
      </c>
      <c r="D48" s="73">
        <v>0</v>
      </c>
      <c r="E48" s="73">
        <f>(('2018'!J26/1)*'2018'!H46)</f>
        <v>1.62</v>
      </c>
      <c r="F48" s="81">
        <f>(('4.5   2019'!J26/1)*'4.5   2019'!H47)</f>
        <v>0.42</v>
      </c>
      <c r="G48" s="73">
        <f>(('4.6   2020'!J26/1)*'4.6   2020'!H46)</f>
        <v>1.72</v>
      </c>
      <c r="H48" s="74">
        <f>'4.7   2021'!H46*100</f>
        <v>1.73</v>
      </c>
    </row>
    <row r="49" spans="1:8" ht="12.75">
      <c r="A49" s="46" t="s">
        <v>28</v>
      </c>
      <c r="B49" s="73"/>
      <c r="C49" s="73"/>
      <c r="D49" s="73"/>
      <c r="E49" s="73"/>
      <c r="F49" s="81"/>
      <c r="G49" s="73"/>
      <c r="H49" s="75"/>
    </row>
    <row r="50" spans="1:8" ht="23.25" customHeight="1">
      <c r="A50" s="70" t="s">
        <v>77</v>
      </c>
      <c r="B50" s="71"/>
      <c r="C50" s="71"/>
      <c r="D50" s="71"/>
      <c r="E50" s="71"/>
      <c r="F50" s="71"/>
      <c r="G50" s="71"/>
      <c r="H50" s="72"/>
    </row>
    <row r="51" spans="1:8" ht="12.75">
      <c r="A51" s="44" t="s">
        <v>30</v>
      </c>
      <c r="B51" s="73">
        <v>0</v>
      </c>
      <c r="C51" s="73">
        <f>(('2016'!J32)*'2016'!H47)</f>
        <v>20.29</v>
      </c>
      <c r="D51" s="73">
        <v>0</v>
      </c>
      <c r="E51" s="73">
        <f>(('2016'!L32)*'2016'!J47)</f>
        <v>0</v>
      </c>
      <c r="F51" s="73">
        <f>'4.5   2019'!H48*100</f>
        <v>1.81</v>
      </c>
      <c r="G51" s="73">
        <v>0</v>
      </c>
      <c r="H51" s="74">
        <f>G51</f>
        <v>0</v>
      </c>
    </row>
    <row r="52" spans="1:8" ht="12.75">
      <c r="A52" s="46" t="s">
        <v>28</v>
      </c>
      <c r="B52" s="73"/>
      <c r="C52" s="73"/>
      <c r="D52" s="73"/>
      <c r="E52" s="73"/>
      <c r="F52" s="73"/>
      <c r="G52" s="73"/>
      <c r="H52" s="75"/>
    </row>
    <row r="53" spans="1:8" ht="23.25" customHeight="1">
      <c r="A53" s="70" t="s">
        <v>87</v>
      </c>
      <c r="B53" s="71"/>
      <c r="C53" s="71"/>
      <c r="D53" s="71"/>
      <c r="E53" s="71"/>
      <c r="F53" s="71"/>
      <c r="G53" s="71"/>
      <c r="H53" s="72"/>
    </row>
    <row r="54" spans="1:8" ht="12.75">
      <c r="A54" s="44" t="s">
        <v>30</v>
      </c>
      <c r="B54" s="73">
        <v>0</v>
      </c>
      <c r="C54" s="73">
        <f>(('2016'!J35)*'2016'!H50)</f>
        <v>0</v>
      </c>
      <c r="D54" s="73">
        <v>0</v>
      </c>
      <c r="E54" s="73">
        <f>'4.5   2019'!H44*100</f>
        <v>88.41</v>
      </c>
      <c r="F54" s="76">
        <f>'4.5   2019'!H44*100</f>
        <v>88.41</v>
      </c>
      <c r="G54" s="73">
        <f>'4.6   2020'!H43*100</f>
        <v>66.61</v>
      </c>
      <c r="H54" s="74">
        <f>'4.7   2021'!H43*100</f>
        <v>65.65</v>
      </c>
    </row>
    <row r="55" spans="1:8" ht="12.75">
      <c r="A55" s="46" t="s">
        <v>28</v>
      </c>
      <c r="B55" s="73"/>
      <c r="C55" s="73"/>
      <c r="D55" s="73"/>
      <c r="E55" s="73"/>
      <c r="F55" s="76"/>
      <c r="G55" s="73"/>
      <c r="H55" s="75"/>
    </row>
    <row r="56" spans="1:8" ht="21.75" customHeight="1">
      <c r="A56" s="70" t="s">
        <v>110</v>
      </c>
      <c r="B56" s="71"/>
      <c r="C56" s="71"/>
      <c r="D56" s="71"/>
      <c r="E56" s="71"/>
      <c r="F56" s="71"/>
      <c r="G56" s="71"/>
      <c r="H56" s="72"/>
    </row>
    <row r="57" spans="1:8" ht="12.75">
      <c r="A57" s="44" t="s">
        <v>30</v>
      </c>
      <c r="B57" s="73">
        <v>0</v>
      </c>
      <c r="C57" s="73">
        <f>(('2016'!J38)*'2016'!H53)</f>
        <v>0</v>
      </c>
      <c r="D57" s="73">
        <v>0</v>
      </c>
      <c r="E57" s="73">
        <f>(('2016'!L38)*'2016'!J53)</f>
        <v>0</v>
      </c>
      <c r="F57" s="73">
        <f>'4.5   2019'!H49*100</f>
        <v>0.2</v>
      </c>
      <c r="G57" s="73">
        <v>0</v>
      </c>
      <c r="H57" s="74">
        <f>G57</f>
        <v>0</v>
      </c>
    </row>
    <row r="58" spans="1:8" ht="12.75">
      <c r="A58" s="46" t="s">
        <v>28</v>
      </c>
      <c r="B58" s="73"/>
      <c r="C58" s="73"/>
      <c r="D58" s="73"/>
      <c r="E58" s="73"/>
      <c r="F58" s="73"/>
      <c r="G58" s="73"/>
      <c r="H58" s="75"/>
    </row>
  </sheetData>
  <mergeCells count="129">
    <mergeCell ref="H33:H34"/>
    <mergeCell ref="H51:H52"/>
    <mergeCell ref="A53:H53"/>
    <mergeCell ref="H54:H55"/>
    <mergeCell ref="A47:H47"/>
    <mergeCell ref="H48:H49"/>
    <mergeCell ref="H45:H46"/>
    <mergeCell ref="A50:H50"/>
    <mergeCell ref="H36:H37"/>
    <mergeCell ref="H39:H40"/>
    <mergeCell ref="B30:B31"/>
    <mergeCell ref="H30:H31"/>
    <mergeCell ref="B36:B37"/>
    <mergeCell ref="C36:C37"/>
    <mergeCell ref="D36:D37"/>
    <mergeCell ref="E36:E37"/>
    <mergeCell ref="F36:F37"/>
    <mergeCell ref="G36:G37"/>
    <mergeCell ref="A32:H32"/>
    <mergeCell ref="A35:H35"/>
    <mergeCell ref="F33:F34"/>
    <mergeCell ref="C30:C31"/>
    <mergeCell ref="D30:D31"/>
    <mergeCell ref="G33:G34"/>
    <mergeCell ref="B33:B34"/>
    <mergeCell ref="C33:C34"/>
    <mergeCell ref="D33:D34"/>
    <mergeCell ref="E33:E34"/>
    <mergeCell ref="A23:H23"/>
    <mergeCell ref="A26:H26"/>
    <mergeCell ref="H27:H28"/>
    <mergeCell ref="D27:D28"/>
    <mergeCell ref="G27:G28"/>
    <mergeCell ref="B24:B25"/>
    <mergeCell ref="C24:C25"/>
    <mergeCell ref="D24:D25"/>
    <mergeCell ref="G24:G25"/>
    <mergeCell ref="E24:E25"/>
    <mergeCell ref="H17:H18"/>
    <mergeCell ref="A20:H20"/>
    <mergeCell ref="H21:H22"/>
    <mergeCell ref="B17:B18"/>
    <mergeCell ref="C17:C18"/>
    <mergeCell ref="D17:D18"/>
    <mergeCell ref="G17:G18"/>
    <mergeCell ref="E17:E18"/>
    <mergeCell ref="F17:F18"/>
    <mergeCell ref="B21:B22"/>
    <mergeCell ref="F4:H4"/>
    <mergeCell ref="F2:H2"/>
    <mergeCell ref="F1:H1"/>
    <mergeCell ref="F3:H3"/>
    <mergeCell ref="B51:B52"/>
    <mergeCell ref="C51:C52"/>
    <mergeCell ref="D51:D52"/>
    <mergeCell ref="E51:E52"/>
    <mergeCell ref="F51:F52"/>
    <mergeCell ref="G51:G52"/>
    <mergeCell ref="D42:D43"/>
    <mergeCell ref="B48:B49"/>
    <mergeCell ref="C48:C49"/>
    <mergeCell ref="D48:D49"/>
    <mergeCell ref="E48:E49"/>
    <mergeCell ref="F48:F49"/>
    <mergeCell ref="G48:G49"/>
    <mergeCell ref="B45:B46"/>
    <mergeCell ref="G45:G46"/>
    <mergeCell ref="E42:E43"/>
    <mergeCell ref="F42:F43"/>
    <mergeCell ref="G42:G43"/>
    <mergeCell ref="A44:H44"/>
    <mergeCell ref="C45:C46"/>
    <mergeCell ref="D45:D46"/>
    <mergeCell ref="E45:E46"/>
    <mergeCell ref="F45:F46"/>
    <mergeCell ref="H42:H43"/>
    <mergeCell ref="A11:A12"/>
    <mergeCell ref="A14:G14"/>
    <mergeCell ref="A10:G10"/>
    <mergeCell ref="B11:H11"/>
    <mergeCell ref="D7:H7"/>
    <mergeCell ref="F6:H6"/>
    <mergeCell ref="B15:B16"/>
    <mergeCell ref="C15:C16"/>
    <mergeCell ref="D15:D16"/>
    <mergeCell ref="G15:G16"/>
    <mergeCell ref="E15:E16"/>
    <mergeCell ref="F15:F16"/>
    <mergeCell ref="H15:H16"/>
    <mergeCell ref="D8:H9"/>
    <mergeCell ref="C21:C22"/>
    <mergeCell ref="D21:D22"/>
    <mergeCell ref="G21:G22"/>
    <mergeCell ref="E21:E22"/>
    <mergeCell ref="F21:F22"/>
    <mergeCell ref="F24:F25"/>
    <mergeCell ref="C27:C28"/>
    <mergeCell ref="F30:F31"/>
    <mergeCell ref="E30:E31"/>
    <mergeCell ref="E27:E28"/>
    <mergeCell ref="F27:F28"/>
    <mergeCell ref="A29:H29"/>
    <mergeCell ref="B27:B28"/>
    <mergeCell ref="H24:H25"/>
    <mergeCell ref="G30:G31"/>
    <mergeCell ref="C42:C43"/>
    <mergeCell ref="B42:B43"/>
    <mergeCell ref="B39:B40"/>
    <mergeCell ref="C39:C40"/>
    <mergeCell ref="A41:H41"/>
    <mergeCell ref="D39:D40"/>
    <mergeCell ref="A38:H38"/>
    <mergeCell ref="F54:F55"/>
    <mergeCell ref="G54:G55"/>
    <mergeCell ref="B54:B55"/>
    <mergeCell ref="C54:C55"/>
    <mergeCell ref="D54:D55"/>
    <mergeCell ref="E54:E55"/>
    <mergeCell ref="E39:E40"/>
    <mergeCell ref="F39:F40"/>
    <mergeCell ref="G39:G40"/>
    <mergeCell ref="A56:H56"/>
    <mergeCell ref="B57:B58"/>
    <mergeCell ref="C57:C58"/>
    <mergeCell ref="D57:D58"/>
    <mergeCell ref="E57:E58"/>
    <mergeCell ref="F57:F58"/>
    <mergeCell ref="G57:G58"/>
    <mergeCell ref="H57:H58"/>
  </mergeCells>
  <printOptions horizontalCentered="1"/>
  <pageMargins left="0.35433070866141736" right="0.35433070866141736" top="0.25" bottom="0.21" header="0.3" footer="0.26"/>
  <pageSetup horizontalDpi="600" verticalDpi="600" orientation="landscape" paperSize="9" scale="74" r:id="rId2"/>
  <rowBreaks count="1" manualBreakCount="1">
    <brk id="4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workbookViewId="0" topLeftCell="A25">
      <selection activeCell="B11" sqref="B11:K11"/>
    </sheetView>
  </sheetViews>
  <sheetFormatPr defaultColWidth="9.140625" defaultRowHeight="12.75"/>
  <cols>
    <col min="1" max="1" width="5.8515625" style="2" customWidth="1"/>
    <col min="2" max="2" width="81.0039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83" t="s">
        <v>90</v>
      </c>
      <c r="J1" s="83"/>
      <c r="K1" s="83"/>
    </row>
    <row r="2" spans="9:11" ht="12.75">
      <c r="I2" s="93" t="s">
        <v>88</v>
      </c>
      <c r="J2" s="93"/>
      <c r="K2" s="93"/>
    </row>
    <row r="3" spans="9:11" ht="12.75">
      <c r="I3" s="93" t="s">
        <v>89</v>
      </c>
      <c r="J3" s="93"/>
      <c r="K3" s="93"/>
    </row>
    <row r="4" spans="9:11" ht="12.75">
      <c r="I4" s="93" t="s">
        <v>102</v>
      </c>
      <c r="J4" s="93"/>
      <c r="K4" s="93"/>
    </row>
    <row r="5" ht="12.75">
      <c r="K5" s="43"/>
    </row>
    <row r="6" spans="8:11" s="1" customFormat="1" ht="18.75" customHeight="1">
      <c r="H6" s="30"/>
      <c r="J6" s="84" t="s">
        <v>44</v>
      </c>
      <c r="K6" s="84"/>
    </row>
    <row r="7" spans="8:14" s="1" customFormat="1" ht="12.75">
      <c r="H7" s="83" t="s">
        <v>25</v>
      </c>
      <c r="I7" s="83"/>
      <c r="J7" s="83"/>
      <c r="K7" s="83"/>
      <c r="N7" s="2"/>
    </row>
    <row r="8" spans="8:14" s="1" customFormat="1" ht="22.5" customHeight="1">
      <c r="H8" s="85" t="s">
        <v>94</v>
      </c>
      <c r="I8" s="85"/>
      <c r="J8" s="85"/>
      <c r="K8" s="85"/>
      <c r="N8" s="2"/>
    </row>
    <row r="9" spans="8:11" s="1" customFormat="1" ht="21" customHeight="1">
      <c r="H9" s="85"/>
      <c r="I9" s="85"/>
      <c r="J9" s="85"/>
      <c r="K9" s="85"/>
    </row>
    <row r="10" ht="12.75">
      <c r="N10" s="1"/>
    </row>
    <row r="11" spans="2:14" ht="15" customHeight="1">
      <c r="B11" s="104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  <c r="N11" s="1"/>
    </row>
    <row r="12" spans="2:14" ht="15" customHeight="1">
      <c r="B12" s="104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  <c r="N12" s="1"/>
    </row>
    <row r="13" spans="2:11" ht="15">
      <c r="B13" s="104" t="s">
        <v>9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5" spans="1:11" ht="32.25" customHeight="1">
      <c r="A15" s="100" t="s">
        <v>38</v>
      </c>
      <c r="B15" s="86" t="s">
        <v>0</v>
      </c>
      <c r="C15" s="69" t="s">
        <v>1</v>
      </c>
      <c r="D15" s="99" t="s">
        <v>2</v>
      </c>
      <c r="E15" s="99" t="s">
        <v>3</v>
      </c>
      <c r="F15" s="99" t="s">
        <v>4</v>
      </c>
      <c r="G15" s="68" t="s">
        <v>51</v>
      </c>
      <c r="H15" s="99" t="s">
        <v>52</v>
      </c>
      <c r="I15" s="99" t="s">
        <v>53</v>
      </c>
      <c r="J15" s="99" t="s">
        <v>54</v>
      </c>
      <c r="K15" s="99" t="s">
        <v>55</v>
      </c>
    </row>
    <row r="16" spans="1:11" ht="33.75" customHeight="1">
      <c r="A16" s="101"/>
      <c r="B16" s="86"/>
      <c r="C16" s="69"/>
      <c r="D16" s="99"/>
      <c r="E16" s="99"/>
      <c r="F16" s="99"/>
      <c r="G16" s="68"/>
      <c r="H16" s="99"/>
      <c r="I16" s="99"/>
      <c r="J16" s="99"/>
      <c r="K16" s="99"/>
    </row>
    <row r="17" spans="1:11" ht="18.75" customHeight="1">
      <c r="A17" s="101"/>
      <c r="B17" s="86"/>
      <c r="C17" s="69"/>
      <c r="D17" s="99"/>
      <c r="E17" s="99"/>
      <c r="F17" s="99"/>
      <c r="G17" s="68"/>
      <c r="H17" s="99"/>
      <c r="I17" s="99"/>
      <c r="J17" s="99"/>
      <c r="K17" s="99"/>
    </row>
    <row r="18" spans="1:11" ht="60" customHeight="1">
      <c r="A18" s="101"/>
      <c r="B18" s="86"/>
      <c r="C18" s="69"/>
      <c r="D18" s="99"/>
      <c r="E18" s="99"/>
      <c r="F18" s="99"/>
      <c r="G18" s="68"/>
      <c r="H18" s="99"/>
      <c r="I18" s="99"/>
      <c r="J18" s="99"/>
      <c r="K18" s="99"/>
    </row>
    <row r="19" spans="1:11" ht="12.75">
      <c r="A19" s="101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customHeight="1" hidden="1">
      <c r="A20" s="102"/>
      <c r="B20" s="65" t="s">
        <v>8</v>
      </c>
      <c r="C20" s="66"/>
      <c r="D20" s="66"/>
      <c r="E20" s="66"/>
      <c r="F20" s="66"/>
      <c r="G20" s="66"/>
      <c r="H20" s="66"/>
      <c r="I20" s="66"/>
      <c r="J20" s="66"/>
      <c r="K20" s="67"/>
    </row>
    <row r="21" spans="1:11" ht="38.25">
      <c r="A21" s="8">
        <v>1</v>
      </c>
      <c r="B21" s="9" t="s">
        <v>57</v>
      </c>
      <c r="C21" s="10" t="s">
        <v>5</v>
      </c>
      <c r="D21" s="11"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12.75">
      <c r="A22" s="8">
        <v>2</v>
      </c>
      <c r="B22" s="9" t="s">
        <v>35</v>
      </c>
      <c r="C22" s="10" t="s">
        <v>5</v>
      </c>
      <c r="D22" s="11"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1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v>25</v>
      </c>
      <c r="E24" s="11">
        <v>25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38.25">
      <c r="A25" s="8">
        <v>5</v>
      </c>
      <c r="B25" s="17" t="s">
        <v>58</v>
      </c>
      <c r="C25" s="10" t="s">
        <v>5</v>
      </c>
      <c r="D25" s="11"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7" customHeight="1">
      <c r="A26" s="8">
        <v>6</v>
      </c>
      <c r="B26" s="9" t="s">
        <v>61</v>
      </c>
      <c r="C26" s="10" t="s">
        <v>5</v>
      </c>
      <c r="D26" s="11"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25.5">
      <c r="A27" s="8">
        <v>7</v>
      </c>
      <c r="B27" s="18" t="s">
        <v>37</v>
      </c>
      <c r="C27" s="10" t="s">
        <v>5</v>
      </c>
      <c r="D27" s="11"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8" customHeight="1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21" customHeight="1">
      <c r="A32" s="8"/>
      <c r="B32" s="20" t="s">
        <v>7</v>
      </c>
      <c r="C32" s="21"/>
      <c r="D32" s="12" t="s">
        <v>6</v>
      </c>
      <c r="E32" s="12" t="s">
        <v>6</v>
      </c>
      <c r="F32" s="12" t="s">
        <v>6</v>
      </c>
      <c r="G32" s="22">
        <v>33166.6</v>
      </c>
      <c r="H32" s="14" t="s">
        <v>6</v>
      </c>
      <c r="I32" s="12" t="s">
        <v>6</v>
      </c>
      <c r="J32" s="12" t="s">
        <v>6</v>
      </c>
      <c r="K32" s="15">
        <f>(J31+J30+J29+J28+J27+J26+J25+J24+J23+J22+J21)/11</f>
        <v>100</v>
      </c>
    </row>
    <row r="33" spans="1:11" ht="49.5" customHeight="1">
      <c r="A33" s="103" t="s">
        <v>39</v>
      </c>
      <c r="B33" s="103"/>
      <c r="C33" s="103"/>
      <c r="D33" s="23"/>
      <c r="E33" s="23"/>
      <c r="F33" s="23"/>
      <c r="G33" s="24"/>
      <c r="H33" s="32"/>
      <c r="I33" s="23"/>
      <c r="J33" s="23"/>
      <c r="K33" s="23"/>
    </row>
    <row r="34" spans="1:11" ht="25.5">
      <c r="A34" s="8">
        <v>1</v>
      </c>
      <c r="B34" s="25" t="s">
        <v>40</v>
      </c>
      <c r="C34" s="26"/>
      <c r="D34" s="26"/>
      <c r="E34" s="26"/>
      <c r="F34" s="26"/>
      <c r="G34" s="27">
        <v>238</v>
      </c>
      <c r="H34" s="34">
        <f>G34/33166.6</f>
        <v>0.00718</v>
      </c>
      <c r="I34" s="28"/>
      <c r="J34" s="28"/>
      <c r="K34" s="28"/>
    </row>
    <row r="35" spans="1:11" ht="12.75">
      <c r="A35" s="8">
        <v>2</v>
      </c>
      <c r="B35" s="25" t="s">
        <v>41</v>
      </c>
      <c r="C35" s="26"/>
      <c r="D35" s="26"/>
      <c r="E35" s="26"/>
      <c r="F35" s="26"/>
      <c r="G35" s="27">
        <v>549</v>
      </c>
      <c r="H35" s="34">
        <f aca="true" t="shared" si="1" ref="H35:H44">G35/33166.6</f>
        <v>0.01655</v>
      </c>
      <c r="I35" s="28"/>
      <c r="J35" s="28"/>
      <c r="K35" s="28"/>
    </row>
    <row r="36" spans="1:11" ht="25.5">
      <c r="A36" s="8">
        <v>3</v>
      </c>
      <c r="B36" s="37" t="s">
        <v>72</v>
      </c>
      <c r="C36" s="26"/>
      <c r="D36" s="26"/>
      <c r="E36" s="26"/>
      <c r="F36" s="26"/>
      <c r="G36" s="27">
        <v>4184.2</v>
      </c>
      <c r="H36" s="34">
        <f t="shared" si="1"/>
        <v>0.12616</v>
      </c>
      <c r="I36" s="28"/>
      <c r="J36" s="28"/>
      <c r="K36" s="28"/>
    </row>
    <row r="37" spans="1:11" ht="25.5">
      <c r="A37" s="8">
        <v>4</v>
      </c>
      <c r="B37" s="25" t="s">
        <v>42</v>
      </c>
      <c r="C37" s="26"/>
      <c r="D37" s="26"/>
      <c r="E37" s="26"/>
      <c r="F37" s="26"/>
      <c r="G37" s="27">
        <v>930.8</v>
      </c>
      <c r="H37" s="34">
        <f t="shared" si="1"/>
        <v>0.02806</v>
      </c>
      <c r="I37" s="28"/>
      <c r="J37" s="28"/>
      <c r="K37" s="28"/>
    </row>
    <row r="38" spans="1:11" ht="12.75">
      <c r="A38" s="8">
        <v>5</v>
      </c>
      <c r="B38" s="25" t="s">
        <v>66</v>
      </c>
      <c r="C38" s="26"/>
      <c r="D38" s="26"/>
      <c r="E38" s="26"/>
      <c r="F38" s="26"/>
      <c r="G38" s="27">
        <v>2843.3</v>
      </c>
      <c r="H38" s="34">
        <f t="shared" si="1"/>
        <v>0.08573</v>
      </c>
      <c r="I38" s="28"/>
      <c r="J38" s="28"/>
      <c r="K38" s="28"/>
    </row>
    <row r="39" spans="1:11" ht="12.75">
      <c r="A39" s="8">
        <v>6</v>
      </c>
      <c r="B39" s="25" t="s">
        <v>43</v>
      </c>
      <c r="C39" s="26"/>
      <c r="D39" s="26"/>
      <c r="E39" s="26"/>
      <c r="F39" s="26"/>
      <c r="G39" s="39">
        <v>470</v>
      </c>
      <c r="H39" s="34">
        <f t="shared" si="1"/>
        <v>0.01417</v>
      </c>
      <c r="I39" s="28"/>
      <c r="J39" s="28"/>
      <c r="K39" s="28"/>
    </row>
    <row r="40" spans="1:11" ht="28.5" customHeight="1">
      <c r="A40" s="8">
        <v>7</v>
      </c>
      <c r="B40" s="25" t="s">
        <v>70</v>
      </c>
      <c r="C40" s="26"/>
      <c r="D40" s="26"/>
      <c r="E40" s="26"/>
      <c r="F40" s="38"/>
      <c r="G40" s="41">
        <v>22538.3</v>
      </c>
      <c r="H40" s="34">
        <f t="shared" si="1"/>
        <v>0.67955</v>
      </c>
      <c r="I40" s="28"/>
      <c r="J40" s="28"/>
      <c r="K40" s="28"/>
    </row>
    <row r="41" spans="1:11" ht="45.75" customHeight="1">
      <c r="A41" s="8">
        <v>8</v>
      </c>
      <c r="B41" s="25" t="s">
        <v>71</v>
      </c>
      <c r="C41" s="26"/>
      <c r="D41" s="26"/>
      <c r="E41" s="26"/>
      <c r="F41" s="38"/>
      <c r="G41" s="42">
        <v>305</v>
      </c>
      <c r="H41" s="34">
        <f t="shared" si="1"/>
        <v>0.0092</v>
      </c>
      <c r="I41" s="28"/>
      <c r="J41" s="28"/>
      <c r="K41" s="28"/>
    </row>
    <row r="42" spans="1:11" ht="12" customHeight="1" hidden="1">
      <c r="A42" s="8"/>
      <c r="B42" s="25"/>
      <c r="C42" s="26"/>
      <c r="D42" s="26"/>
      <c r="E42" s="26"/>
      <c r="F42" s="26"/>
      <c r="G42" s="40"/>
      <c r="H42" s="34">
        <f t="shared" si="1"/>
        <v>0</v>
      </c>
      <c r="I42" s="28"/>
      <c r="J42" s="28"/>
      <c r="K42" s="28"/>
    </row>
    <row r="43" spans="1:11" ht="28.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25.5">
      <c r="A44" s="8">
        <v>9</v>
      </c>
      <c r="B44" s="25" t="s">
        <v>56</v>
      </c>
      <c r="C44" s="26"/>
      <c r="D44" s="26"/>
      <c r="E44" s="26"/>
      <c r="F44" s="26"/>
      <c r="G44" s="27">
        <v>475</v>
      </c>
      <c r="H44" s="34">
        <f t="shared" si="1"/>
        <v>0.01432</v>
      </c>
      <c r="I44" s="28"/>
      <c r="J44" s="28"/>
      <c r="K44" s="28"/>
    </row>
    <row r="45" spans="1:11" ht="27" customHeight="1">
      <c r="A45" s="8">
        <v>10</v>
      </c>
      <c r="B45" s="25" t="s">
        <v>75</v>
      </c>
      <c r="C45" s="26"/>
      <c r="D45" s="26"/>
      <c r="E45" s="26"/>
      <c r="F45" s="26"/>
      <c r="G45" s="27">
        <v>633</v>
      </c>
      <c r="H45" s="34">
        <f>G45/33166.6</f>
        <v>0.01909</v>
      </c>
      <c r="I45" s="28"/>
      <c r="J45" s="28"/>
      <c r="K45" s="28"/>
    </row>
    <row r="46" spans="3:11" ht="27.75" customHeight="1" hidden="1">
      <c r="C46" s="23"/>
      <c r="D46" s="23"/>
      <c r="E46" s="23"/>
      <c r="F46" s="23"/>
      <c r="G46" s="24"/>
      <c r="H46" s="33"/>
      <c r="I46" s="29"/>
      <c r="J46" s="29"/>
      <c r="K46" s="29"/>
    </row>
    <row r="47" spans="1:11" ht="24.75" customHeight="1" hidden="1">
      <c r="A47" s="98" t="s">
        <v>76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4">
    <mergeCell ref="I1:K1"/>
    <mergeCell ref="I2:K2"/>
    <mergeCell ref="I3:K3"/>
    <mergeCell ref="I4:K4"/>
    <mergeCell ref="H7:K7"/>
    <mergeCell ref="J6:K6"/>
    <mergeCell ref="B13:K13"/>
    <mergeCell ref="B12:K12"/>
    <mergeCell ref="B11:K11"/>
    <mergeCell ref="H8:K9"/>
    <mergeCell ref="A15:A20"/>
    <mergeCell ref="A33:C33"/>
    <mergeCell ref="I15:I18"/>
    <mergeCell ref="J15:J18"/>
    <mergeCell ref="A47:K47"/>
    <mergeCell ref="K15:K18"/>
    <mergeCell ref="B20:K20"/>
    <mergeCell ref="F15:F18"/>
    <mergeCell ref="H15:H18"/>
    <mergeCell ref="G15:G18"/>
    <mergeCell ref="B15:B18"/>
    <mergeCell ref="C15:C18"/>
    <mergeCell ref="D15:D18"/>
    <mergeCell ref="E15:E18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73" r:id="rId2"/>
  <rowBreaks count="1" manualBreakCount="1">
    <brk id="3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workbookViewId="0" topLeftCell="A1">
      <selection activeCell="I4" sqref="I4:K4"/>
    </sheetView>
  </sheetViews>
  <sheetFormatPr defaultColWidth="9.140625" defaultRowHeight="12.75"/>
  <cols>
    <col min="1" max="1" width="5.8515625" style="2" customWidth="1"/>
    <col min="2" max="2" width="83.8515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83" t="s">
        <v>97</v>
      </c>
      <c r="J1" s="83"/>
      <c r="K1" s="83"/>
    </row>
    <row r="2" spans="9:11" ht="12.75">
      <c r="I2" s="93" t="s">
        <v>88</v>
      </c>
      <c r="J2" s="93"/>
      <c r="K2" s="93"/>
    </row>
    <row r="3" spans="9:11" ht="12.75">
      <c r="I3" s="93" t="s">
        <v>89</v>
      </c>
      <c r="J3" s="93"/>
      <c r="K3" s="93"/>
    </row>
    <row r="4" spans="9:11" ht="12.75">
      <c r="I4" s="93" t="s">
        <v>102</v>
      </c>
      <c r="J4" s="93"/>
      <c r="K4" s="93"/>
    </row>
    <row r="6" spans="8:11" s="1" customFormat="1" ht="12.75">
      <c r="H6" s="30"/>
      <c r="J6" s="84" t="s">
        <v>45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4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2:11" ht="15">
      <c r="B12" s="104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2:11" ht="15">
      <c r="B13" s="104" t="s">
        <v>19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5" spans="1:11" ht="32.25" customHeight="1">
      <c r="A15" s="100" t="s">
        <v>38</v>
      </c>
      <c r="B15" s="86" t="s">
        <v>0</v>
      </c>
      <c r="C15" s="69" t="s">
        <v>1</v>
      </c>
      <c r="D15" s="99" t="s">
        <v>2</v>
      </c>
      <c r="E15" s="99" t="s">
        <v>3</v>
      </c>
      <c r="F15" s="99" t="s">
        <v>4</v>
      </c>
      <c r="G15" s="68" t="s">
        <v>51</v>
      </c>
      <c r="H15" s="99" t="s">
        <v>52</v>
      </c>
      <c r="I15" s="99" t="s">
        <v>53</v>
      </c>
      <c r="J15" s="99" t="s">
        <v>54</v>
      </c>
      <c r="K15" s="99" t="s">
        <v>55</v>
      </c>
    </row>
    <row r="16" spans="1:11" ht="33.75" customHeight="1">
      <c r="A16" s="101"/>
      <c r="B16" s="86"/>
      <c r="C16" s="69"/>
      <c r="D16" s="99"/>
      <c r="E16" s="99"/>
      <c r="F16" s="99"/>
      <c r="G16" s="68"/>
      <c r="H16" s="99"/>
      <c r="I16" s="99"/>
      <c r="J16" s="99"/>
      <c r="K16" s="99"/>
    </row>
    <row r="17" spans="1:11" ht="39.75" customHeight="1">
      <c r="A17" s="101"/>
      <c r="B17" s="86"/>
      <c r="C17" s="69"/>
      <c r="D17" s="99"/>
      <c r="E17" s="99"/>
      <c r="F17" s="99"/>
      <c r="G17" s="68"/>
      <c r="H17" s="99"/>
      <c r="I17" s="99"/>
      <c r="J17" s="99"/>
      <c r="K17" s="99"/>
    </row>
    <row r="18" spans="1:11" ht="60" customHeight="1">
      <c r="A18" s="101"/>
      <c r="B18" s="86"/>
      <c r="C18" s="69"/>
      <c r="D18" s="99"/>
      <c r="E18" s="99"/>
      <c r="F18" s="99"/>
      <c r="G18" s="68"/>
      <c r="H18" s="99"/>
      <c r="I18" s="99"/>
      <c r="J18" s="99"/>
      <c r="K18" s="99"/>
    </row>
    <row r="19" spans="1:11" ht="12.75">
      <c r="A19" s="101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customHeight="1" hidden="1">
      <c r="A20" s="102"/>
      <c r="B20" s="106" t="s">
        <v>8</v>
      </c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38.25">
      <c r="A21" s="8">
        <v>1</v>
      </c>
      <c r="B21" s="9" t="s">
        <v>57</v>
      </c>
      <c r="C21" s="10" t="s">
        <v>5</v>
      </c>
      <c r="D21" s="11">
        <f>'2015'!E21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12.75">
      <c r="A22" s="8">
        <v>2</v>
      </c>
      <c r="B22" s="9" t="s">
        <v>35</v>
      </c>
      <c r="C22" s="10" t="s">
        <v>5</v>
      </c>
      <c r="D22" s="11">
        <f>'2015'!E22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38.25">
      <c r="A23" s="8">
        <v>3</v>
      </c>
      <c r="B23" s="16" t="s">
        <v>60</v>
      </c>
      <c r="C23" s="10" t="s">
        <v>5</v>
      </c>
      <c r="D23" s="11">
        <f>'2015'!E23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'2015'!E24</f>
        <v>25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120</v>
      </c>
      <c r="K24" s="12"/>
    </row>
    <row r="25" spans="1:11" ht="38.25">
      <c r="A25" s="8">
        <v>5</v>
      </c>
      <c r="B25" s="17" t="s">
        <v>58</v>
      </c>
      <c r="C25" s="10" t="s">
        <v>5</v>
      </c>
      <c r="D25" s="11">
        <f>'2015'!E25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5.5">
      <c r="A26" s="8">
        <v>6</v>
      </c>
      <c r="B26" s="9" t="s">
        <v>61</v>
      </c>
      <c r="C26" s="10" t="s">
        <v>5</v>
      </c>
      <c r="D26" s="11">
        <f>'2015'!E26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25.5">
      <c r="A27" s="8">
        <v>7</v>
      </c>
      <c r="B27" s="18" t="s">
        <v>37</v>
      </c>
      <c r="C27" s="10" t="s">
        <v>5</v>
      </c>
      <c r="D27" s="11">
        <f>'2015'!E27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38.25">
      <c r="A31" s="8">
        <v>11</v>
      </c>
      <c r="B31" s="35" t="s">
        <v>59</v>
      </c>
      <c r="C31" s="19" t="s">
        <v>5</v>
      </c>
      <c r="D31" s="11">
        <f>'2015'!E31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>IF(D31&gt;E31,D31/E31,E31/D31)*100</f>
        <v>100</v>
      </c>
      <c r="K31" s="12" t="s">
        <v>6</v>
      </c>
    </row>
    <row r="32" spans="1:11" ht="25.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37354.3</v>
      </c>
      <c r="H33" s="14" t="s">
        <v>6</v>
      </c>
      <c r="I33" s="12" t="s">
        <v>6</v>
      </c>
      <c r="J33" s="12" t="s">
        <v>6</v>
      </c>
      <c r="K33" s="15">
        <f>(J32+J30+J29+J28+J27+J26+J25+J24+J23+J22+J21+J31)/12</f>
        <v>101.67</v>
      </c>
    </row>
    <row r="34" spans="1:11" ht="21.75" customHeight="1">
      <c r="A34" s="105" t="s">
        <v>39</v>
      </c>
      <c r="B34" s="105"/>
      <c r="C34" s="105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538</v>
      </c>
      <c r="H35" s="34">
        <f>G35/37354.3</f>
        <v>0.0144</v>
      </c>
      <c r="I35" s="28"/>
      <c r="J35" s="28"/>
      <c r="K35" s="28"/>
    </row>
    <row r="36" spans="1:11" ht="12.75">
      <c r="A36" s="8">
        <v>2</v>
      </c>
      <c r="B36" s="25" t="s">
        <v>41</v>
      </c>
      <c r="C36" s="26"/>
      <c r="D36" s="26"/>
      <c r="E36" s="26"/>
      <c r="F36" s="26"/>
      <c r="G36" s="27">
        <v>599</v>
      </c>
      <c r="H36" s="34">
        <f aca="true" t="shared" si="1" ref="H36:H47">G36/37354.3</f>
        <v>0.01604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2184.2</v>
      </c>
      <c r="H37" s="34">
        <f t="shared" si="1"/>
        <v>0.05847</v>
      </c>
      <c r="I37" s="28"/>
      <c r="J37" s="28"/>
      <c r="K37" s="28"/>
    </row>
    <row r="38" spans="1:11" ht="25.5">
      <c r="A38" s="8">
        <v>4</v>
      </c>
      <c r="B38" s="25" t="s">
        <v>42</v>
      </c>
      <c r="C38" s="26"/>
      <c r="D38" s="26"/>
      <c r="E38" s="26"/>
      <c r="F38" s="26"/>
      <c r="G38" s="27">
        <v>630</v>
      </c>
      <c r="H38" s="34">
        <f t="shared" si="1"/>
        <v>0.01687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1332.3</v>
      </c>
      <c r="H39" s="34">
        <f t="shared" si="1"/>
        <v>0.03567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1470</v>
      </c>
      <c r="H40" s="34">
        <f t="shared" si="1"/>
        <v>0.03935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21808</v>
      </c>
      <c r="H41" s="34">
        <f t="shared" si="1"/>
        <v>0.58381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289.8</v>
      </c>
      <c r="H42" s="34">
        <f t="shared" si="1"/>
        <v>0.00776</v>
      </c>
      <c r="I42" s="28"/>
      <c r="J42" s="28"/>
      <c r="K42" s="28"/>
    </row>
    <row r="43" spans="1:11" ht="15.7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15.75" customHeight="1" hidden="1">
      <c r="A44" s="8"/>
      <c r="B44" s="25"/>
      <c r="C44" s="26"/>
      <c r="D44" s="26"/>
      <c r="E44" s="26"/>
      <c r="F44" s="26"/>
      <c r="G44" s="27"/>
      <c r="H44" s="34">
        <f t="shared" si="1"/>
        <v>0</v>
      </c>
      <c r="I44" s="28"/>
      <c r="J44" s="28"/>
      <c r="K44" s="28"/>
    </row>
    <row r="45" spans="1:11" ht="25.5">
      <c r="A45" s="8">
        <v>9</v>
      </c>
      <c r="B45" s="25" t="s">
        <v>56</v>
      </c>
      <c r="C45" s="26"/>
      <c r="D45" s="26"/>
      <c r="E45" s="26"/>
      <c r="F45" s="26"/>
      <c r="G45" s="27">
        <v>475</v>
      </c>
      <c r="H45" s="34">
        <f t="shared" si="1"/>
        <v>0.01272</v>
      </c>
      <c r="I45" s="28"/>
      <c r="J45" s="28"/>
      <c r="K45" s="28"/>
    </row>
    <row r="46" spans="1:11" ht="27" customHeight="1">
      <c r="A46" s="8">
        <v>10</v>
      </c>
      <c r="B46" s="25" t="s">
        <v>75</v>
      </c>
      <c r="C46" s="26"/>
      <c r="D46" s="26"/>
      <c r="E46" s="26"/>
      <c r="F46" s="26"/>
      <c r="G46" s="27">
        <v>450</v>
      </c>
      <c r="H46" s="34">
        <f t="shared" si="1"/>
        <v>0.01205</v>
      </c>
      <c r="I46" s="28"/>
      <c r="J46" s="28"/>
      <c r="K46" s="28"/>
    </row>
    <row r="47" spans="1:11" ht="27" customHeight="1">
      <c r="A47" s="8">
        <v>11</v>
      </c>
      <c r="B47" s="25" t="s">
        <v>79</v>
      </c>
      <c r="C47" s="26"/>
      <c r="D47" s="26"/>
      <c r="E47" s="26"/>
      <c r="F47" s="26"/>
      <c r="G47" s="27">
        <v>7578</v>
      </c>
      <c r="H47" s="34">
        <f t="shared" si="1"/>
        <v>0.20287</v>
      </c>
      <c r="I47" s="28"/>
      <c r="J47" s="28"/>
      <c r="K47" s="28"/>
    </row>
    <row r="48" spans="1:11" ht="24.75" customHeight="1">
      <c r="A48" s="98" t="s">
        <v>85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3"/>
      <c r="I53" s="29"/>
      <c r="J53" s="29"/>
      <c r="K53" s="29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  <row r="74" spans="3:11" ht="12.75">
      <c r="C74" s="23"/>
      <c r="D74" s="23"/>
      <c r="E74" s="23"/>
      <c r="F74" s="23"/>
      <c r="G74" s="24"/>
      <c r="H74" s="32"/>
      <c r="I74" s="23"/>
      <c r="J74" s="23"/>
      <c r="K74" s="23"/>
    </row>
  </sheetData>
  <mergeCells count="24">
    <mergeCell ref="I1:K1"/>
    <mergeCell ref="I2:K2"/>
    <mergeCell ref="I3:K3"/>
    <mergeCell ref="I4:K4"/>
    <mergeCell ref="A48:K48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1968503937007874" right="0.1968503937007874" top="0.26" bottom="0.1968503937007874" header="0.23" footer="0"/>
  <pageSetup fitToHeight="0" horizontalDpi="600" verticalDpi="600" orientation="landscape" paperSize="9" scale="70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workbookViewId="0" topLeftCell="A1">
      <selection activeCell="I4" sqref="I4:K4"/>
    </sheetView>
  </sheetViews>
  <sheetFormatPr defaultColWidth="9.140625" defaultRowHeight="12.75"/>
  <cols>
    <col min="1" max="1" width="5.8515625" style="2" customWidth="1"/>
    <col min="2" max="2" width="64.42187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83" t="s">
        <v>98</v>
      </c>
      <c r="J1" s="83"/>
      <c r="K1" s="83"/>
    </row>
    <row r="2" spans="9:11" ht="12.75">
      <c r="I2" s="93" t="s">
        <v>88</v>
      </c>
      <c r="J2" s="93"/>
      <c r="K2" s="93"/>
    </row>
    <row r="3" spans="9:11" ht="12.75">
      <c r="I3" s="93" t="s">
        <v>89</v>
      </c>
      <c r="J3" s="93"/>
      <c r="K3" s="93"/>
    </row>
    <row r="4" spans="9:11" ht="12.75">
      <c r="I4" s="93" t="s">
        <v>102</v>
      </c>
      <c r="J4" s="93"/>
      <c r="K4" s="93"/>
    </row>
    <row r="5" spans="9:11" ht="12.75">
      <c r="I5" s="43"/>
      <c r="J5" s="43"/>
      <c r="K5" s="43"/>
    </row>
    <row r="6" spans="8:11" s="1" customFormat="1" ht="12.75">
      <c r="H6" s="30"/>
      <c r="J6" s="84" t="s">
        <v>46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4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2:11" ht="15">
      <c r="B12" s="104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2:11" ht="15">
      <c r="B13" s="104" t="s">
        <v>20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5" spans="1:11" ht="32.25" customHeight="1">
      <c r="A15" s="100" t="s">
        <v>38</v>
      </c>
      <c r="B15" s="86" t="s">
        <v>0</v>
      </c>
      <c r="C15" s="69" t="s">
        <v>1</v>
      </c>
      <c r="D15" s="99" t="s">
        <v>2</v>
      </c>
      <c r="E15" s="99" t="s">
        <v>3</v>
      </c>
      <c r="F15" s="99" t="s">
        <v>4</v>
      </c>
      <c r="G15" s="68" t="s">
        <v>51</v>
      </c>
      <c r="H15" s="99" t="s">
        <v>52</v>
      </c>
      <c r="I15" s="99" t="s">
        <v>53</v>
      </c>
      <c r="J15" s="99" t="s">
        <v>54</v>
      </c>
      <c r="K15" s="99" t="s">
        <v>55</v>
      </c>
    </row>
    <row r="16" spans="1:11" ht="33.75" customHeight="1">
      <c r="A16" s="101"/>
      <c r="B16" s="86"/>
      <c r="C16" s="69"/>
      <c r="D16" s="99"/>
      <c r="E16" s="99"/>
      <c r="F16" s="99"/>
      <c r="G16" s="68"/>
      <c r="H16" s="99"/>
      <c r="I16" s="99"/>
      <c r="J16" s="99"/>
      <c r="K16" s="99"/>
    </row>
    <row r="17" spans="1:11" ht="39.75" customHeight="1">
      <c r="A17" s="101"/>
      <c r="B17" s="86"/>
      <c r="C17" s="69"/>
      <c r="D17" s="99"/>
      <c r="E17" s="99"/>
      <c r="F17" s="99"/>
      <c r="G17" s="68"/>
      <c r="H17" s="99"/>
      <c r="I17" s="99"/>
      <c r="J17" s="99"/>
      <c r="K17" s="99"/>
    </row>
    <row r="18" spans="1:11" ht="60" customHeight="1">
      <c r="A18" s="101"/>
      <c r="B18" s="86"/>
      <c r="C18" s="69"/>
      <c r="D18" s="99"/>
      <c r="E18" s="99"/>
      <c r="F18" s="99"/>
      <c r="G18" s="68"/>
      <c r="H18" s="99"/>
      <c r="I18" s="99"/>
      <c r="J18" s="99"/>
      <c r="K18" s="99"/>
    </row>
    <row r="19" spans="1:11" ht="12.75">
      <c r="A19" s="101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2"/>
      <c r="B20" s="106" t="s">
        <v>8</v>
      </c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38.25">
      <c r="A21" s="8">
        <v>1</v>
      </c>
      <c r="B21" s="9" t="s">
        <v>57</v>
      </c>
      <c r="C21" s="10" t="s">
        <v>5</v>
      </c>
      <c r="D21" s="11">
        <f>'2016'!E21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'2016'!E22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f>'2016'!E23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'2016'!E24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'2016'!E25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'2016'!E26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'2016'!E27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8.75" customHeight="1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34543.9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103" t="s">
        <v>39</v>
      </c>
      <c r="B34" s="103"/>
      <c r="C34" s="103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538</v>
      </c>
      <c r="H35" s="34">
        <f>G35/34543.9</f>
        <v>0.01557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1100</v>
      </c>
      <c r="H36" s="34">
        <f aca="true" t="shared" si="1" ref="H36:H47">G36/34543.9</f>
        <v>0.03184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2184.2</v>
      </c>
      <c r="H37" s="34">
        <f t="shared" si="1"/>
        <v>0.06323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1828.8</v>
      </c>
      <c r="H38" s="34">
        <f t="shared" si="1"/>
        <v>0.05294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1332.3</v>
      </c>
      <c r="H39" s="34">
        <f t="shared" si="1"/>
        <v>0.03857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470</v>
      </c>
      <c r="H40" s="34">
        <f t="shared" si="1"/>
        <v>0.01361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26240.6</v>
      </c>
      <c r="H41" s="34">
        <f t="shared" si="1"/>
        <v>0.75963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375</v>
      </c>
      <c r="H42" s="34">
        <f t="shared" si="1"/>
        <v>0.01086</v>
      </c>
      <c r="I42" s="28"/>
      <c r="J42" s="28"/>
      <c r="K42" s="28"/>
    </row>
    <row r="43" spans="1:11" ht="15.7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15.75" customHeight="1" hidden="1">
      <c r="A44" s="8"/>
      <c r="B44" s="25"/>
      <c r="C44" s="26"/>
      <c r="D44" s="26"/>
      <c r="E44" s="26"/>
      <c r="F44" s="26"/>
      <c r="G44" s="27"/>
      <c r="H44" s="34">
        <f t="shared" si="1"/>
        <v>0</v>
      </c>
      <c r="I44" s="28"/>
      <c r="J44" s="28"/>
      <c r="K44" s="28"/>
    </row>
    <row r="45" spans="1:11" ht="38.25">
      <c r="A45" s="8">
        <v>9</v>
      </c>
      <c r="B45" s="25" t="s">
        <v>56</v>
      </c>
      <c r="C45" s="26"/>
      <c r="D45" s="26"/>
      <c r="E45" s="26"/>
      <c r="F45" s="26"/>
      <c r="G45" s="27">
        <v>475</v>
      </c>
      <c r="H45" s="34">
        <f t="shared" si="1"/>
        <v>0.01375</v>
      </c>
      <c r="I45" s="28"/>
      <c r="J45" s="28"/>
      <c r="K45" s="28"/>
    </row>
    <row r="46" spans="1:11" ht="27" customHeight="1">
      <c r="A46" s="8">
        <v>10</v>
      </c>
      <c r="B46" s="25" t="s">
        <v>75</v>
      </c>
      <c r="C46" s="26"/>
      <c r="D46" s="26"/>
      <c r="E46" s="26"/>
      <c r="F46" s="26"/>
      <c r="G46" s="27">
        <v>0</v>
      </c>
      <c r="H46" s="34">
        <f t="shared" si="1"/>
        <v>0</v>
      </c>
      <c r="I46" s="28"/>
      <c r="J46" s="28"/>
      <c r="K46" s="28"/>
    </row>
    <row r="47" spans="1:11" ht="27" customHeight="1">
      <c r="A47" s="8">
        <v>11</v>
      </c>
      <c r="B47" s="25" t="s">
        <v>79</v>
      </c>
      <c r="C47" s="26"/>
      <c r="D47" s="26"/>
      <c r="E47" s="26"/>
      <c r="F47" s="26"/>
      <c r="G47" s="27">
        <v>0</v>
      </c>
      <c r="H47" s="34">
        <f t="shared" si="1"/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</sheetData>
  <mergeCells count="23">
    <mergeCell ref="A34:C34"/>
    <mergeCell ref="B13:K13"/>
    <mergeCell ref="A15:A20"/>
    <mergeCell ref="K15:K18"/>
    <mergeCell ref="B20:K20"/>
    <mergeCell ref="J6:K6"/>
    <mergeCell ref="H7:K7"/>
    <mergeCell ref="H8:K9"/>
    <mergeCell ref="B11:K11"/>
    <mergeCell ref="B12:K12"/>
    <mergeCell ref="H15:H18"/>
    <mergeCell ref="I15:I18"/>
    <mergeCell ref="J15:J18"/>
    <mergeCell ref="E15:E18"/>
    <mergeCell ref="F15:F18"/>
    <mergeCell ref="G15:G18"/>
    <mergeCell ref="B15:B18"/>
    <mergeCell ref="C15:C18"/>
    <mergeCell ref="D15:D18"/>
    <mergeCell ref="I1:K1"/>
    <mergeCell ref="I2:K2"/>
    <mergeCell ref="I3:K3"/>
    <mergeCell ref="I4:K4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80" r:id="rId2"/>
  <rowBreaks count="1" manualBreakCount="1">
    <brk id="29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workbookViewId="0" topLeftCell="A1">
      <selection activeCell="J4" sqref="J4:K4"/>
    </sheetView>
  </sheetViews>
  <sheetFormatPr defaultColWidth="9.140625" defaultRowHeight="12.75"/>
  <cols>
    <col min="1" max="1" width="5.8515625" style="2" customWidth="1"/>
    <col min="2" max="2" width="60.14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9.7109375" style="2" customWidth="1"/>
    <col min="10" max="10" width="18.00390625" style="2" customWidth="1"/>
    <col min="11" max="11" width="13.00390625" style="2" customWidth="1"/>
    <col min="12" max="12" width="7.140625" style="2" customWidth="1"/>
    <col min="13" max="16384" width="9.140625" style="2" customWidth="1"/>
  </cols>
  <sheetData>
    <row r="1" spans="10:11" ht="12.75">
      <c r="J1" s="83" t="s">
        <v>99</v>
      </c>
      <c r="K1" s="83"/>
    </row>
    <row r="2" spans="10:11" ht="12.75">
      <c r="J2" s="93" t="s">
        <v>88</v>
      </c>
      <c r="K2" s="93"/>
    </row>
    <row r="3" spans="10:11" ht="12.75">
      <c r="J3" s="93" t="s">
        <v>89</v>
      </c>
      <c r="K3" s="93"/>
    </row>
    <row r="4" spans="10:12" ht="12.75">
      <c r="J4" s="93" t="s">
        <v>102</v>
      </c>
      <c r="K4" s="93"/>
      <c r="L4" s="55"/>
    </row>
    <row r="6" spans="8:11" s="1" customFormat="1" ht="12.75">
      <c r="H6" s="30"/>
      <c r="J6" s="84" t="s">
        <v>47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4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2:11" ht="15">
      <c r="B12" s="104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2:11" ht="15">
      <c r="B13" s="104" t="s">
        <v>21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5" spans="1:11" ht="32.25" customHeight="1">
      <c r="A15" s="100" t="s">
        <v>38</v>
      </c>
      <c r="B15" s="86" t="s">
        <v>0</v>
      </c>
      <c r="C15" s="69" t="s">
        <v>1</v>
      </c>
      <c r="D15" s="99" t="s">
        <v>2</v>
      </c>
      <c r="E15" s="99" t="s">
        <v>3</v>
      </c>
      <c r="F15" s="99" t="s">
        <v>4</v>
      </c>
      <c r="G15" s="68" t="s">
        <v>51</v>
      </c>
      <c r="H15" s="99" t="s">
        <v>52</v>
      </c>
      <c r="I15" s="99" t="s">
        <v>53</v>
      </c>
      <c r="J15" s="99" t="s">
        <v>54</v>
      </c>
      <c r="K15" s="99" t="s">
        <v>55</v>
      </c>
    </row>
    <row r="16" spans="1:11" ht="33.75" customHeight="1">
      <c r="A16" s="101"/>
      <c r="B16" s="86"/>
      <c r="C16" s="69"/>
      <c r="D16" s="99"/>
      <c r="E16" s="99"/>
      <c r="F16" s="99"/>
      <c r="G16" s="68"/>
      <c r="H16" s="99"/>
      <c r="I16" s="99"/>
      <c r="J16" s="99"/>
      <c r="K16" s="99"/>
    </row>
    <row r="17" spans="1:11" ht="39.75" customHeight="1">
      <c r="A17" s="101"/>
      <c r="B17" s="86"/>
      <c r="C17" s="69"/>
      <c r="D17" s="99"/>
      <c r="E17" s="99"/>
      <c r="F17" s="99"/>
      <c r="G17" s="68"/>
      <c r="H17" s="99"/>
      <c r="I17" s="99"/>
      <c r="J17" s="99"/>
      <c r="K17" s="99"/>
    </row>
    <row r="18" spans="1:11" ht="60" customHeight="1">
      <c r="A18" s="101"/>
      <c r="B18" s="86"/>
      <c r="C18" s="69"/>
      <c r="D18" s="99"/>
      <c r="E18" s="99"/>
      <c r="F18" s="99"/>
      <c r="G18" s="68"/>
      <c r="H18" s="99"/>
      <c r="I18" s="99"/>
      <c r="J18" s="99"/>
      <c r="K18" s="99"/>
    </row>
    <row r="19" spans="1:11" ht="12.75">
      <c r="A19" s="101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2"/>
      <c r="B20" s="106" t="s">
        <v>8</v>
      </c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38.25">
      <c r="A21" s="8">
        <v>1</v>
      </c>
      <c r="B21" s="9" t="s">
        <v>57</v>
      </c>
      <c r="C21" s="10" t="s">
        <v>5</v>
      </c>
      <c r="D21" s="11">
        <f>'2017'!E21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'2017'!E22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'2017'!E23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'2017'!E24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63.75">
      <c r="A25" s="8">
        <v>5</v>
      </c>
      <c r="B25" s="17" t="s">
        <v>58</v>
      </c>
      <c r="C25" s="10" t="s">
        <v>5</v>
      </c>
      <c r="D25" s="11">
        <f>'2017'!E25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'2017'!E26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'2017'!E27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'2017'!E31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40644.378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103" t="s">
        <v>39</v>
      </c>
      <c r="B34" s="103"/>
      <c r="C34" s="103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3">G35/40644.378</f>
        <v>0.01072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0.04884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5806.5</v>
      </c>
      <c r="H37" s="34">
        <f t="shared" si="1"/>
        <v>0.14286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0.01256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0.02036</v>
      </c>
      <c r="I39" s="28"/>
      <c r="J39" s="28"/>
      <c r="K39" s="28"/>
    </row>
    <row r="40" spans="1:11" ht="25.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0.01039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 t="shared" si="1"/>
        <v>0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 t="shared" si="1"/>
        <v>0</v>
      </c>
      <c r="I42" s="28"/>
      <c r="J42" s="28"/>
      <c r="K42" s="28"/>
    </row>
    <row r="43" spans="1:11" ht="28.5" customHeight="1">
      <c r="A43" s="8">
        <v>9</v>
      </c>
      <c r="B43" s="25" t="s">
        <v>86</v>
      </c>
      <c r="C43" s="26"/>
      <c r="D43" s="26"/>
      <c r="E43" s="26"/>
      <c r="F43" s="26"/>
      <c r="G43" s="27">
        <v>30000</v>
      </c>
      <c r="H43" s="34">
        <f t="shared" si="1"/>
        <v>0.73811</v>
      </c>
      <c r="I43" s="28"/>
      <c r="J43" s="28"/>
      <c r="K43" s="28"/>
    </row>
    <row r="44" spans="1:11" ht="21.75" customHeight="1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42" customHeight="1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G45/40644.378</f>
        <v>0</v>
      </c>
      <c r="I45" s="28"/>
      <c r="J45" s="28"/>
      <c r="K45" s="28"/>
    </row>
    <row r="46" spans="1:11" ht="27" customHeight="1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G46/40644.378</f>
        <v>0.01616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G47/40644.378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>
      <c r="A49" s="51" t="s">
        <v>91</v>
      </c>
      <c r="F49" s="48"/>
    </row>
    <row r="50" spans="1:6" s="1" customFormat="1" ht="12.75">
      <c r="A50" s="51" t="s">
        <v>92</v>
      </c>
      <c r="F50" s="48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3"/>
      <c r="I53" s="29"/>
      <c r="J53" s="29"/>
      <c r="K53" s="29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  <row r="74" spans="3:11" ht="12.75">
      <c r="C74" s="23"/>
      <c r="D74" s="23"/>
      <c r="E74" s="23"/>
      <c r="F74" s="23"/>
      <c r="G74" s="24"/>
      <c r="H74" s="32"/>
      <c r="I74" s="23"/>
      <c r="J74" s="23"/>
      <c r="K74" s="23"/>
    </row>
  </sheetData>
  <mergeCells count="23">
    <mergeCell ref="J1:K1"/>
    <mergeCell ref="J2:K2"/>
    <mergeCell ref="J3:K3"/>
    <mergeCell ref="J4:K4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85" r:id="rId2"/>
  <rowBreaks count="1" manualBreakCount="1">
    <brk id="26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workbookViewId="0" topLeftCell="A1">
      <selection activeCell="K10" sqref="K10"/>
    </sheetView>
  </sheetViews>
  <sheetFormatPr defaultColWidth="9.140625" defaultRowHeight="12.75"/>
  <cols>
    <col min="1" max="1" width="5.8515625" style="2" customWidth="1"/>
    <col min="2" max="2" width="62.0039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3.140625" style="4" customWidth="1"/>
    <col min="8" max="8" width="12.57421875" style="31" customWidth="1"/>
    <col min="9" max="9" width="9.8515625" style="2" customWidth="1"/>
    <col min="10" max="10" width="15.851562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83" t="s">
        <v>106</v>
      </c>
      <c r="K1" s="83"/>
    </row>
    <row r="2" spans="10:11" ht="12.75">
      <c r="J2" s="93" t="s">
        <v>88</v>
      </c>
      <c r="K2" s="93"/>
    </row>
    <row r="3" spans="10:11" ht="12.75">
      <c r="J3" s="93" t="s">
        <v>89</v>
      </c>
      <c r="K3" s="93"/>
    </row>
    <row r="4" spans="10:12" ht="11.25" customHeight="1">
      <c r="J4" s="108" t="s">
        <v>111</v>
      </c>
      <c r="K4" s="108"/>
      <c r="L4" s="55"/>
    </row>
    <row r="6" spans="8:11" s="1" customFormat="1" ht="12.75">
      <c r="H6" s="30"/>
      <c r="J6" s="84" t="s">
        <v>48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4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2:11" ht="15">
      <c r="B12" s="104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2:11" ht="15">
      <c r="B13" s="104" t="s">
        <v>22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5" spans="1:11" ht="32.25" customHeight="1">
      <c r="A15" s="100" t="s">
        <v>38</v>
      </c>
      <c r="B15" s="86" t="s">
        <v>0</v>
      </c>
      <c r="C15" s="69" t="s">
        <v>1</v>
      </c>
      <c r="D15" s="99" t="s">
        <v>2</v>
      </c>
      <c r="E15" s="99" t="s">
        <v>3</v>
      </c>
      <c r="F15" s="99" t="s">
        <v>4</v>
      </c>
      <c r="G15" s="68" t="s">
        <v>51</v>
      </c>
      <c r="H15" s="99" t="s">
        <v>52</v>
      </c>
      <c r="I15" s="99" t="s">
        <v>53</v>
      </c>
      <c r="J15" s="99" t="s">
        <v>54</v>
      </c>
      <c r="K15" s="99" t="s">
        <v>55</v>
      </c>
    </row>
    <row r="16" spans="1:11" ht="33.75" customHeight="1">
      <c r="A16" s="101"/>
      <c r="B16" s="86"/>
      <c r="C16" s="69"/>
      <c r="D16" s="99"/>
      <c r="E16" s="99"/>
      <c r="F16" s="99"/>
      <c r="G16" s="68"/>
      <c r="H16" s="99"/>
      <c r="I16" s="99"/>
      <c r="J16" s="99"/>
      <c r="K16" s="99"/>
    </row>
    <row r="17" spans="1:11" ht="39.75" customHeight="1">
      <c r="A17" s="101"/>
      <c r="B17" s="86"/>
      <c r="C17" s="69"/>
      <c r="D17" s="99"/>
      <c r="E17" s="99"/>
      <c r="F17" s="99"/>
      <c r="G17" s="68"/>
      <c r="H17" s="99"/>
      <c r="I17" s="99"/>
      <c r="J17" s="99"/>
      <c r="K17" s="99"/>
    </row>
    <row r="18" spans="1:11" ht="60" customHeight="1">
      <c r="A18" s="101"/>
      <c r="B18" s="86"/>
      <c r="C18" s="69"/>
      <c r="D18" s="99"/>
      <c r="E18" s="99"/>
      <c r="F18" s="99"/>
      <c r="G18" s="68"/>
      <c r="H18" s="99"/>
      <c r="I18" s="99"/>
      <c r="J18" s="99"/>
      <c r="K18" s="99"/>
    </row>
    <row r="19" spans="1:11" ht="12.75">
      <c r="A19" s="101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2"/>
      <c r="B20" s="106" t="s">
        <v>8</v>
      </c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38.25">
      <c r="A21" s="8">
        <v>1</v>
      </c>
      <c r="B21" s="9" t="s">
        <v>57</v>
      </c>
      <c r="C21" s="10" t="s">
        <v>5</v>
      </c>
      <c r="D21" s="11">
        <f>'2018'!E21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'2018'!E22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3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'2018'!E23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'2018'!E24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'2018'!E25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'2018'!E26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'2018'!E27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'2018'!E31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24" customHeight="1">
      <c r="A33" s="8">
        <v>13</v>
      </c>
      <c r="B33" s="25" t="s">
        <v>109</v>
      </c>
      <c r="C33" s="19" t="s">
        <v>82</v>
      </c>
      <c r="D33" s="11">
        <v>1</v>
      </c>
      <c r="E33" s="11">
        <v>1</v>
      </c>
      <c r="F33" s="12" t="s">
        <v>6</v>
      </c>
      <c r="G33" s="13" t="s">
        <v>6</v>
      </c>
      <c r="H33" s="14"/>
      <c r="I33" s="12"/>
      <c r="J33" s="15">
        <f t="shared" si="0"/>
        <v>100</v>
      </c>
      <c r="K33" s="12"/>
    </row>
    <row r="34" spans="1:11" ht="18.75" customHeight="1">
      <c r="A34" s="8"/>
      <c r="B34" s="20" t="s">
        <v>7</v>
      </c>
      <c r="C34" s="21"/>
      <c r="D34" s="12" t="s">
        <v>6</v>
      </c>
      <c r="E34" s="12" t="s">
        <v>6</v>
      </c>
      <c r="F34" s="12" t="s">
        <v>6</v>
      </c>
      <c r="G34" s="57">
        <v>120225.34495</v>
      </c>
      <c r="H34" s="14" t="s">
        <v>6</v>
      </c>
      <c r="I34" s="12" t="s">
        <v>6</v>
      </c>
      <c r="J34" s="12" t="s">
        <v>6</v>
      </c>
      <c r="K34" s="15">
        <f>(J31+J30+J29+J28+J27+J26+J25+J24+J23+J22+J21)/11</f>
        <v>100</v>
      </c>
    </row>
    <row r="35" spans="1:11" ht="21.75" customHeight="1">
      <c r="A35" s="103" t="s">
        <v>39</v>
      </c>
      <c r="B35" s="103"/>
      <c r="C35" s="103"/>
      <c r="D35" s="23"/>
      <c r="E35" s="23"/>
      <c r="F35" s="23"/>
      <c r="G35" s="24"/>
      <c r="H35" s="32"/>
      <c r="I35" s="23"/>
      <c r="J35" s="23"/>
      <c r="K35" s="23"/>
    </row>
    <row r="36" spans="1:11" ht="25.5">
      <c r="A36" s="8">
        <v>1</v>
      </c>
      <c r="B36" s="25" t="s">
        <v>40</v>
      </c>
      <c r="C36" s="26"/>
      <c r="D36" s="26"/>
      <c r="E36" s="26"/>
      <c r="F36" s="26"/>
      <c r="G36" s="58">
        <v>435.8</v>
      </c>
      <c r="H36" s="59">
        <f aca="true" t="shared" si="1" ref="H36:H44">G36/120225.34495</f>
        <v>0.00362</v>
      </c>
      <c r="I36" s="28"/>
      <c r="J36" s="28"/>
      <c r="K36" s="28"/>
    </row>
    <row r="37" spans="1:11" ht="25.5">
      <c r="A37" s="8">
        <v>2</v>
      </c>
      <c r="B37" s="25" t="s">
        <v>41</v>
      </c>
      <c r="C37" s="26"/>
      <c r="D37" s="26"/>
      <c r="E37" s="26"/>
      <c r="F37" s="26"/>
      <c r="G37" s="58">
        <v>1341.1</v>
      </c>
      <c r="H37" s="59">
        <f t="shared" si="1"/>
        <v>0.01115</v>
      </c>
      <c r="I37" s="28"/>
      <c r="J37" s="28"/>
      <c r="K37" s="28"/>
    </row>
    <row r="38" spans="1:11" ht="25.5">
      <c r="A38" s="8">
        <v>3</v>
      </c>
      <c r="B38" s="37" t="s">
        <v>84</v>
      </c>
      <c r="C38" s="26"/>
      <c r="D38" s="26"/>
      <c r="E38" s="26"/>
      <c r="F38" s="26"/>
      <c r="G38" s="58">
        <v>6468.691</v>
      </c>
      <c r="H38" s="59">
        <f t="shared" si="1"/>
        <v>0.0538</v>
      </c>
      <c r="I38" s="28"/>
      <c r="J38" s="56"/>
      <c r="K38" s="28"/>
    </row>
    <row r="39" spans="1:11" ht="38.25">
      <c r="A39" s="8">
        <v>4</v>
      </c>
      <c r="B39" s="25" t="s">
        <v>42</v>
      </c>
      <c r="C39" s="26"/>
      <c r="D39" s="26"/>
      <c r="E39" s="26"/>
      <c r="F39" s="26"/>
      <c r="G39" s="58">
        <v>510.3</v>
      </c>
      <c r="H39" s="59">
        <f t="shared" si="1"/>
        <v>0.00424</v>
      </c>
      <c r="I39" s="28"/>
      <c r="J39" s="28"/>
      <c r="K39" s="28"/>
    </row>
    <row r="40" spans="1:11" ht="12.75">
      <c r="A40" s="8">
        <v>5</v>
      </c>
      <c r="B40" s="25" t="s">
        <v>66</v>
      </c>
      <c r="C40" s="26"/>
      <c r="D40" s="26"/>
      <c r="E40" s="26"/>
      <c r="F40" s="26"/>
      <c r="G40" s="58">
        <v>1527.5</v>
      </c>
      <c r="H40" s="59">
        <f t="shared" si="1"/>
        <v>0.01271</v>
      </c>
      <c r="I40" s="28"/>
      <c r="J40" s="28"/>
      <c r="K40" s="28"/>
    </row>
    <row r="41" spans="1:11" ht="12.75">
      <c r="A41" s="8">
        <v>6</v>
      </c>
      <c r="B41" s="25" t="s">
        <v>43</v>
      </c>
      <c r="C41" s="26"/>
      <c r="D41" s="26"/>
      <c r="E41" s="26"/>
      <c r="F41" s="26"/>
      <c r="G41" s="58">
        <v>672.4</v>
      </c>
      <c r="H41" s="59">
        <f t="shared" si="1"/>
        <v>0.00559</v>
      </c>
      <c r="I41" s="28"/>
      <c r="J41" s="28"/>
      <c r="K41" s="28"/>
    </row>
    <row r="42" spans="1:11" ht="26.25" customHeight="1">
      <c r="A42" s="8">
        <v>7</v>
      </c>
      <c r="B42" s="25" t="s">
        <v>80</v>
      </c>
      <c r="C42" s="26"/>
      <c r="D42" s="26"/>
      <c r="E42" s="26"/>
      <c r="F42" s="26"/>
      <c r="G42" s="58">
        <v>0</v>
      </c>
      <c r="H42" s="59">
        <f t="shared" si="1"/>
        <v>0</v>
      </c>
      <c r="I42" s="28"/>
      <c r="J42" s="28"/>
      <c r="K42" s="28"/>
    </row>
    <row r="43" spans="1:11" ht="26.25" customHeight="1">
      <c r="A43" s="8">
        <v>8</v>
      </c>
      <c r="B43" s="25" t="s">
        <v>71</v>
      </c>
      <c r="C43" s="26"/>
      <c r="D43" s="26"/>
      <c r="E43" s="26"/>
      <c r="F43" s="26"/>
      <c r="G43" s="58">
        <v>0</v>
      </c>
      <c r="H43" s="59">
        <f t="shared" si="1"/>
        <v>0</v>
      </c>
      <c r="I43" s="28"/>
      <c r="J43" s="28"/>
      <c r="K43" s="28"/>
    </row>
    <row r="44" spans="1:11" ht="38.25">
      <c r="A44" s="8">
        <v>9</v>
      </c>
      <c r="B44" s="25" t="s">
        <v>103</v>
      </c>
      <c r="C44" s="26"/>
      <c r="D44" s="26"/>
      <c r="E44" s="26"/>
      <c r="F44" s="26"/>
      <c r="G44" s="58">
        <v>106285</v>
      </c>
      <c r="H44" s="59">
        <f t="shared" si="1"/>
        <v>0.88405</v>
      </c>
      <c r="I44" s="28"/>
      <c r="J44" s="28"/>
      <c r="K44" s="28"/>
    </row>
    <row r="45" spans="1:11" ht="15.75" customHeight="1" hidden="1">
      <c r="A45" s="8"/>
      <c r="B45" s="25"/>
      <c r="C45" s="26"/>
      <c r="D45" s="26"/>
      <c r="E45" s="26"/>
      <c r="F45" s="26"/>
      <c r="G45" s="58"/>
      <c r="H45" s="59">
        <f>G45/34543.9</f>
        <v>0</v>
      </c>
      <c r="I45" s="28"/>
      <c r="J45" s="28"/>
      <c r="K45" s="28"/>
    </row>
    <row r="46" spans="1:11" ht="38.25">
      <c r="A46" s="8">
        <v>10</v>
      </c>
      <c r="B46" s="25" t="s">
        <v>56</v>
      </c>
      <c r="C46" s="26"/>
      <c r="D46" s="26"/>
      <c r="E46" s="26"/>
      <c r="F46" s="26"/>
      <c r="G46" s="58">
        <v>0</v>
      </c>
      <c r="H46" s="59">
        <f>G46/120225.34495</f>
        <v>0</v>
      </c>
      <c r="I46" s="28"/>
      <c r="J46" s="28"/>
      <c r="K46" s="28"/>
    </row>
    <row r="47" spans="1:11" ht="27" customHeight="1">
      <c r="A47" s="8">
        <v>11</v>
      </c>
      <c r="B47" s="25" t="s">
        <v>75</v>
      </c>
      <c r="C47" s="26"/>
      <c r="D47" s="26"/>
      <c r="E47" s="26"/>
      <c r="F47" s="26"/>
      <c r="G47" s="58">
        <v>506.7</v>
      </c>
      <c r="H47" s="59">
        <f>G47/120225.34495</f>
        <v>0.00421</v>
      </c>
      <c r="I47" s="28"/>
      <c r="J47" s="28"/>
      <c r="K47" s="28"/>
    </row>
    <row r="48" spans="1:11" ht="27" customHeight="1">
      <c r="A48" s="8">
        <v>12</v>
      </c>
      <c r="B48" s="25" t="s">
        <v>79</v>
      </c>
      <c r="C48" s="26"/>
      <c r="D48" s="26"/>
      <c r="E48" s="26"/>
      <c r="F48" s="26"/>
      <c r="G48" s="58">
        <v>2177.9</v>
      </c>
      <c r="H48" s="59">
        <f>G48/120225.34495</f>
        <v>0.01812</v>
      </c>
      <c r="I48" s="28"/>
      <c r="J48" s="28"/>
      <c r="K48" s="28"/>
    </row>
    <row r="49" spans="1:11" ht="30.75" customHeight="1">
      <c r="A49" s="8">
        <v>13</v>
      </c>
      <c r="B49" s="25" t="s">
        <v>109</v>
      </c>
      <c r="C49" s="26"/>
      <c r="D49" s="26"/>
      <c r="E49" s="26"/>
      <c r="F49" s="26"/>
      <c r="G49" s="64">
        <v>300</v>
      </c>
      <c r="H49" s="14">
        <f>G49/120225.34495</f>
        <v>0.002</v>
      </c>
      <c r="I49" s="28"/>
      <c r="J49" s="28"/>
      <c r="K49" s="28"/>
    </row>
    <row r="50" spans="1:6" s="1" customFormat="1" ht="12.75">
      <c r="A50" s="51"/>
      <c r="F50" s="48"/>
    </row>
    <row r="51" spans="1:6" s="1" customFormat="1" ht="12.75">
      <c r="A51" s="51"/>
      <c r="F51" s="48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3"/>
      <c r="I53" s="29"/>
      <c r="J53" s="29"/>
      <c r="K53" s="29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  <row r="74" spans="3:11" ht="12.75">
      <c r="C74" s="23"/>
      <c r="D74" s="23"/>
      <c r="E74" s="23"/>
      <c r="F74" s="23"/>
      <c r="G74" s="24"/>
      <c r="H74" s="32"/>
      <c r="I74" s="23"/>
      <c r="J74" s="23"/>
      <c r="K74" s="23"/>
    </row>
  </sheetData>
  <mergeCells count="23">
    <mergeCell ref="J1:K1"/>
    <mergeCell ref="J2:K2"/>
    <mergeCell ref="J3:K3"/>
    <mergeCell ref="J4:K4"/>
    <mergeCell ref="A35:C35"/>
    <mergeCell ref="B13:K13"/>
    <mergeCell ref="A15:A20"/>
    <mergeCell ref="K15:K18"/>
    <mergeCell ref="B20:K20"/>
    <mergeCell ref="J6:K6"/>
    <mergeCell ref="H7:K7"/>
    <mergeCell ref="H8:K9"/>
    <mergeCell ref="B11:K11"/>
    <mergeCell ref="B12:K12"/>
    <mergeCell ref="H15:H18"/>
    <mergeCell ref="I15:I18"/>
    <mergeCell ref="J15:J18"/>
    <mergeCell ref="E15:E18"/>
    <mergeCell ref="F15:F18"/>
    <mergeCell ref="G15:G18"/>
    <mergeCell ref="B15:B18"/>
    <mergeCell ref="C15:C18"/>
    <mergeCell ref="D15:D18"/>
  </mergeCells>
  <printOptions/>
  <pageMargins left="0.3937007874015748" right="0.1968503937007874" top="0.1968503937007874" bottom="0.1968503937007874" header="0.5118110236220472" footer="0"/>
  <pageSetup fitToHeight="0" horizontalDpi="600" verticalDpi="600" orientation="landscape" paperSize="9" scale="83" r:id="rId2"/>
  <rowBreaks count="1" manualBreakCount="1">
    <brk id="27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workbookViewId="0" topLeftCell="A31">
      <selection activeCell="G9" sqref="G9"/>
    </sheetView>
  </sheetViews>
  <sheetFormatPr defaultColWidth="9.140625" defaultRowHeight="12.75"/>
  <cols>
    <col min="1" max="1" width="5.8515625" style="2" customWidth="1"/>
    <col min="2" max="2" width="61.281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8.57421875" style="2" customWidth="1"/>
    <col min="10" max="10" width="16.5742187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83" t="s">
        <v>107</v>
      </c>
      <c r="K1" s="83"/>
    </row>
    <row r="2" spans="10:11" ht="12.75">
      <c r="J2" s="93" t="s">
        <v>88</v>
      </c>
      <c r="K2" s="93"/>
    </row>
    <row r="3" spans="10:11" ht="12.75">
      <c r="J3" s="93" t="s">
        <v>89</v>
      </c>
      <c r="K3" s="93"/>
    </row>
    <row r="4" spans="10:12" ht="12.75">
      <c r="J4" s="93" t="s">
        <v>108</v>
      </c>
      <c r="K4" s="93"/>
      <c r="L4" s="55"/>
    </row>
    <row r="6" spans="8:11" s="1" customFormat="1" ht="12.75">
      <c r="H6" s="30"/>
      <c r="J6" s="84" t="s">
        <v>49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4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2:11" ht="15">
      <c r="B12" s="104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2:11" ht="15">
      <c r="B13" s="104" t="s">
        <v>23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5" spans="1:11" ht="32.25" customHeight="1">
      <c r="A15" s="100" t="s">
        <v>38</v>
      </c>
      <c r="B15" s="86" t="s">
        <v>0</v>
      </c>
      <c r="C15" s="69" t="s">
        <v>1</v>
      </c>
      <c r="D15" s="99" t="s">
        <v>2</v>
      </c>
      <c r="E15" s="99" t="s">
        <v>3</v>
      </c>
      <c r="F15" s="99" t="s">
        <v>4</v>
      </c>
      <c r="G15" s="68" t="s">
        <v>51</v>
      </c>
      <c r="H15" s="99" t="s">
        <v>52</v>
      </c>
      <c r="I15" s="99" t="s">
        <v>53</v>
      </c>
      <c r="J15" s="99" t="s">
        <v>54</v>
      </c>
      <c r="K15" s="99" t="s">
        <v>55</v>
      </c>
    </row>
    <row r="16" spans="1:11" ht="33.75" customHeight="1">
      <c r="A16" s="101"/>
      <c r="B16" s="86"/>
      <c r="C16" s="69"/>
      <c r="D16" s="99"/>
      <c r="E16" s="99"/>
      <c r="F16" s="99"/>
      <c r="G16" s="68"/>
      <c r="H16" s="99"/>
      <c r="I16" s="99"/>
      <c r="J16" s="99"/>
      <c r="K16" s="99"/>
    </row>
    <row r="17" spans="1:11" ht="39.75" customHeight="1">
      <c r="A17" s="101"/>
      <c r="B17" s="86"/>
      <c r="C17" s="69"/>
      <c r="D17" s="99"/>
      <c r="E17" s="99"/>
      <c r="F17" s="99"/>
      <c r="G17" s="68"/>
      <c r="H17" s="99"/>
      <c r="I17" s="99"/>
      <c r="J17" s="99"/>
      <c r="K17" s="99"/>
    </row>
    <row r="18" spans="1:11" ht="60" customHeight="1">
      <c r="A18" s="101"/>
      <c r="B18" s="86"/>
      <c r="C18" s="69"/>
      <c r="D18" s="99"/>
      <c r="E18" s="99"/>
      <c r="F18" s="99"/>
      <c r="G18" s="68"/>
      <c r="H18" s="99"/>
      <c r="I18" s="99"/>
      <c r="J18" s="99"/>
      <c r="K18" s="99"/>
    </row>
    <row r="19" spans="1:11" ht="12.75">
      <c r="A19" s="101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2"/>
      <c r="B20" s="106" t="s">
        <v>8</v>
      </c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38.25">
      <c r="A21" s="8">
        <v>1</v>
      </c>
      <c r="B21" s="9" t="s">
        <v>57</v>
      </c>
      <c r="C21" s="10" t="s">
        <v>5</v>
      </c>
      <c r="D21" s="11">
        <f>'4.5   2019'!E21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'4.5   2019'!E22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'4.5   2019'!E23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'4.5   2019'!E24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63.75">
      <c r="A25" s="8">
        <v>5</v>
      </c>
      <c r="B25" s="17" t="s">
        <v>58</v>
      </c>
      <c r="C25" s="10" t="s">
        <v>5</v>
      </c>
      <c r="D25" s="11">
        <f>'4.5   2019'!E25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'4.5   2019'!E26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'4.5   2019'!E27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'4.5   2019'!E31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f>G35+G36+G37+G38+G39+G40+G41+G42+G43+G45+G46+G47</f>
        <v>38526.5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103" t="s">
        <v>39</v>
      </c>
      <c r="B34" s="103"/>
      <c r="C34" s="103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0">G35/38256.5</f>
        <v>0.01139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0.05189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8206.5</v>
      </c>
      <c r="H37" s="34">
        <f t="shared" si="1"/>
        <v>0.21451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0.01334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0.02163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0.01104</v>
      </c>
      <c r="I40" s="28"/>
      <c r="J40" s="28"/>
      <c r="K40" s="28"/>
    </row>
    <row r="41" spans="1:11" ht="25.5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>G41/13044.378</f>
        <v>0</v>
      </c>
      <c r="I41" s="28"/>
      <c r="J41" s="28"/>
      <c r="K41" s="28"/>
    </row>
    <row r="42" spans="1:11" ht="25.5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>G42/13044.378</f>
        <v>0</v>
      </c>
      <c r="I42" s="28"/>
      <c r="J42" s="28"/>
      <c r="K42" s="28"/>
    </row>
    <row r="43" spans="1:11" ht="38.25">
      <c r="A43" s="8">
        <v>9</v>
      </c>
      <c r="B43" s="25" t="s">
        <v>103</v>
      </c>
      <c r="C43" s="26"/>
      <c r="D43" s="26"/>
      <c r="E43" s="26"/>
      <c r="F43" s="26"/>
      <c r="G43" s="27">
        <v>25482.1</v>
      </c>
      <c r="H43" s="34">
        <f>G43/38256.5</f>
        <v>0.66609</v>
      </c>
      <c r="I43" s="28"/>
      <c r="J43" s="28"/>
      <c r="K43" s="28"/>
    </row>
    <row r="44" spans="1:11" ht="12.75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38.25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G45/13044.378</f>
        <v>0</v>
      </c>
      <c r="I45" s="28"/>
      <c r="J45" s="28"/>
      <c r="K45" s="28"/>
    </row>
    <row r="46" spans="1:11" ht="12.75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G46/38256.5</f>
        <v>0.01717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G47/13044.378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>
      <c r="A49" s="51" t="s">
        <v>91</v>
      </c>
      <c r="F49" s="48"/>
    </row>
    <row r="50" spans="1:6" s="1" customFormat="1" ht="12.75">
      <c r="A50" s="51" t="s">
        <v>92</v>
      </c>
      <c r="F50" s="48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3">
    <mergeCell ref="J1:K1"/>
    <mergeCell ref="J2:K2"/>
    <mergeCell ref="J3:K3"/>
    <mergeCell ref="J4:K4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3937007874015748" right="0.1968503937007874" top="0.1968503937007874" bottom="0.1968503937007874" header="0.5118110236220472" footer="0"/>
  <pageSetup fitToHeight="0" horizontalDpi="600" verticalDpi="600" orientation="landscape" paperSize="9" scale="84" r:id="rId2"/>
  <rowBreaks count="1" manualBreakCount="1">
    <brk id="2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workbookViewId="0" topLeftCell="A7">
      <selection activeCell="B27" sqref="B27"/>
    </sheetView>
  </sheetViews>
  <sheetFormatPr defaultColWidth="9.140625" defaultRowHeight="12.75"/>
  <cols>
    <col min="1" max="1" width="5.8515625" style="2" customWidth="1"/>
    <col min="2" max="2" width="73.42187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9.8515625" style="2" customWidth="1"/>
    <col min="10" max="10" width="16.2812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83" t="s">
        <v>90</v>
      </c>
      <c r="K1" s="83"/>
    </row>
    <row r="2" spans="10:11" ht="12.75">
      <c r="J2" s="93" t="s">
        <v>88</v>
      </c>
      <c r="K2" s="93"/>
    </row>
    <row r="3" spans="10:11" ht="12.75">
      <c r="J3" s="93" t="s">
        <v>89</v>
      </c>
      <c r="K3" s="93"/>
    </row>
    <row r="4" spans="10:12" ht="12.75">
      <c r="J4" s="93" t="s">
        <v>108</v>
      </c>
      <c r="K4" s="93"/>
      <c r="L4" s="55"/>
    </row>
    <row r="6" spans="8:11" s="1" customFormat="1" ht="12.75">
      <c r="H6" s="30"/>
      <c r="J6" s="84" t="s">
        <v>100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2:11" s="1" customFormat="1" ht="21" customHeight="1">
      <c r="B9" s="1" t="s">
        <v>104</v>
      </c>
      <c r="H9" s="85"/>
      <c r="I9" s="85"/>
      <c r="J9" s="85"/>
      <c r="K9" s="85"/>
    </row>
    <row r="11" spans="2:11" ht="15">
      <c r="B11" s="104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2:11" ht="15">
      <c r="B12" s="104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2:11" ht="15">
      <c r="B13" s="104" t="s">
        <v>101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5" spans="1:11" ht="32.25" customHeight="1">
      <c r="A15" s="100" t="s">
        <v>38</v>
      </c>
      <c r="B15" s="86" t="s">
        <v>0</v>
      </c>
      <c r="C15" s="69" t="s">
        <v>1</v>
      </c>
      <c r="D15" s="99" t="s">
        <v>2</v>
      </c>
      <c r="E15" s="99" t="s">
        <v>3</v>
      </c>
      <c r="F15" s="99" t="s">
        <v>4</v>
      </c>
      <c r="G15" s="68" t="s">
        <v>51</v>
      </c>
      <c r="H15" s="99" t="s">
        <v>52</v>
      </c>
      <c r="I15" s="99" t="s">
        <v>53</v>
      </c>
      <c r="J15" s="99" t="s">
        <v>54</v>
      </c>
      <c r="K15" s="99" t="s">
        <v>55</v>
      </c>
    </row>
    <row r="16" spans="1:11" ht="33.75" customHeight="1">
      <c r="A16" s="101"/>
      <c r="B16" s="86"/>
      <c r="C16" s="69"/>
      <c r="D16" s="99"/>
      <c r="E16" s="99"/>
      <c r="F16" s="99"/>
      <c r="G16" s="68"/>
      <c r="H16" s="99"/>
      <c r="I16" s="99"/>
      <c r="J16" s="99"/>
      <c r="K16" s="99"/>
    </row>
    <row r="17" spans="1:11" ht="39.75" customHeight="1">
      <c r="A17" s="101"/>
      <c r="B17" s="86"/>
      <c r="C17" s="69"/>
      <c r="D17" s="99"/>
      <c r="E17" s="99"/>
      <c r="F17" s="99"/>
      <c r="G17" s="68"/>
      <c r="H17" s="99"/>
      <c r="I17" s="99"/>
      <c r="J17" s="99"/>
      <c r="K17" s="99"/>
    </row>
    <row r="18" spans="1:11" ht="60" customHeight="1">
      <c r="A18" s="101"/>
      <c r="B18" s="86"/>
      <c r="C18" s="69"/>
      <c r="D18" s="99"/>
      <c r="E18" s="99"/>
      <c r="F18" s="99"/>
      <c r="G18" s="68"/>
      <c r="H18" s="99"/>
      <c r="I18" s="99"/>
      <c r="J18" s="99"/>
      <c r="K18" s="99"/>
    </row>
    <row r="19" spans="1:11" ht="12.75">
      <c r="A19" s="101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2"/>
      <c r="B20" s="106" t="s">
        <v>8</v>
      </c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38.25">
      <c r="A21" s="8">
        <v>1</v>
      </c>
      <c r="B21" s="9" t="s">
        <v>57</v>
      </c>
      <c r="C21" s="10" t="s">
        <v>5</v>
      </c>
      <c r="D21" s="11">
        <f>'4.5   2019'!E21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'4.5   2019'!E22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f>'4.5   2019'!E23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'4.5   2019'!E24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'4.5   2019'!E25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5.5">
      <c r="A26" s="8">
        <v>6</v>
      </c>
      <c r="B26" s="9" t="s">
        <v>61</v>
      </c>
      <c r="C26" s="10" t="s">
        <v>5</v>
      </c>
      <c r="D26" s="11">
        <f>'4.5   2019'!E26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'4.5   2019'!E27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f>'4.5   2019'!E31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f>G35+G36+G37+G38+G39+G40+G41+G42+G43+G45+G46+G47</f>
        <v>37978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103" t="s">
        <v>39</v>
      </c>
      <c r="B34" s="103"/>
      <c r="C34" s="103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0">G35/37978</f>
        <v>0.01148</v>
      </c>
      <c r="I35" s="28"/>
      <c r="J35" s="28"/>
      <c r="K35" s="28"/>
    </row>
    <row r="36" spans="1:11" ht="12.7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0.05227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8206.5</v>
      </c>
      <c r="H37" s="34">
        <f t="shared" si="1"/>
        <v>0.21609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0.01344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0.02179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0.01112</v>
      </c>
      <c r="I40" s="28"/>
      <c r="J40" s="28"/>
      <c r="K40" s="28"/>
    </row>
    <row r="41" spans="1:11" ht="25.5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>G41/13044.378</f>
        <v>0</v>
      </c>
      <c r="I41" s="28"/>
      <c r="J41" s="28"/>
      <c r="K41" s="28"/>
    </row>
    <row r="42" spans="1:11" ht="25.5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>G42/13044.378</f>
        <v>0</v>
      </c>
      <c r="I42" s="28"/>
      <c r="J42" s="28"/>
      <c r="K42" s="28"/>
    </row>
    <row r="43" spans="1:11" ht="25.5">
      <c r="A43" s="8">
        <v>9</v>
      </c>
      <c r="B43" s="25" t="s">
        <v>103</v>
      </c>
      <c r="C43" s="26"/>
      <c r="D43" s="26"/>
      <c r="E43" s="26"/>
      <c r="F43" s="26"/>
      <c r="G43" s="27">
        <v>24933.6</v>
      </c>
      <c r="H43" s="34">
        <f>G43/37978</f>
        <v>0.65653</v>
      </c>
      <c r="I43" s="28"/>
      <c r="J43" s="28"/>
      <c r="K43" s="28"/>
    </row>
    <row r="44" spans="1:11" ht="12.75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25.5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G45/13044.378</f>
        <v>0</v>
      </c>
      <c r="I45" s="28"/>
      <c r="J45" s="28"/>
      <c r="K45" s="28"/>
    </row>
    <row r="46" spans="1:11" ht="12.75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G46/37978</f>
        <v>0.01729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G47/13044.378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 hidden="1">
      <c r="A49" s="51" t="s">
        <v>91</v>
      </c>
      <c r="F49" s="48"/>
    </row>
    <row r="50" spans="1:6" s="1" customFormat="1" ht="12.75" hidden="1">
      <c r="A50" s="51" t="s">
        <v>92</v>
      </c>
      <c r="F50" s="48"/>
    </row>
    <row r="51" spans="3:11" ht="12.75" hidden="1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3">
    <mergeCell ref="J1:K1"/>
    <mergeCell ref="J2:K2"/>
    <mergeCell ref="J3:K3"/>
    <mergeCell ref="J4:K4"/>
    <mergeCell ref="J6:K6"/>
    <mergeCell ref="H7:K7"/>
    <mergeCell ref="H8:K9"/>
    <mergeCell ref="B11:K11"/>
    <mergeCell ref="B12:K12"/>
    <mergeCell ref="B13:K13"/>
    <mergeCell ref="A15:A20"/>
    <mergeCell ref="B15:B18"/>
    <mergeCell ref="C15:C18"/>
    <mergeCell ref="D15:D18"/>
    <mergeCell ref="E15:E18"/>
    <mergeCell ref="F15:F18"/>
    <mergeCell ref="G15:G18"/>
    <mergeCell ref="H15:H18"/>
    <mergeCell ref="A34:C34"/>
    <mergeCell ref="I15:I18"/>
    <mergeCell ref="J15:J18"/>
    <mergeCell ref="K15:K18"/>
    <mergeCell ref="B20:K2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Kablova</cp:lastModifiedBy>
  <cp:lastPrinted>2020-03-13T06:12:45Z</cp:lastPrinted>
  <dcterms:created xsi:type="dcterms:W3CDTF">1996-10-08T23:32:33Z</dcterms:created>
  <dcterms:modified xsi:type="dcterms:W3CDTF">2020-03-16T07:42:42Z</dcterms:modified>
  <cp:category/>
  <cp:version/>
  <cp:contentType/>
  <cp:contentStatus/>
</cp:coreProperties>
</file>