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расикова\2020\Программа\Дума октябрь\"/>
    </mc:Choice>
  </mc:AlternateContent>
  <xr:revisionPtr revIDLastSave="0" documentId="13_ncr:1_{C97EB38D-C7DB-4776-B41F-C5219E555A0D}" xr6:coauthVersionLast="45" xr6:coauthVersionMax="45" xr10:uidLastSave="{00000000-0000-0000-0000-000000000000}"/>
  <bookViews>
    <workbookView xWindow="-60" yWindow="-60" windowWidth="28920" windowHeight="15660" tabRatio="500" xr2:uid="{00000000-000D-0000-FFFF-FFFF00000000}"/>
  </bookViews>
  <sheets>
    <sheet name="март" sheetId="1" r:id="rId1"/>
  </sheets>
  <definedNames>
    <definedName name="_xlnm._FilterDatabase" localSheetId="0">март!$A$1:$N$117</definedName>
    <definedName name="_xlnm.Print_Titles" localSheetId="0">март!$4:$8</definedName>
    <definedName name="_xlnm.Print_Area" localSheetId="0">март!$A$1:$M$117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77" i="1" l="1"/>
  <c r="M80" i="1"/>
  <c r="M73" i="1"/>
  <c r="M35" i="1"/>
  <c r="M34" i="1"/>
  <c r="M61" i="1"/>
  <c r="M116" i="1"/>
  <c r="M102" i="1"/>
  <c r="M112" i="1" l="1"/>
  <c r="M111" i="1"/>
  <c r="M108" i="1" s="1"/>
  <c r="M109" i="1"/>
  <c r="M106" i="1"/>
  <c r="M104" i="1"/>
  <c r="M101" i="1" s="1"/>
  <c r="M100" i="1"/>
  <c r="M99" i="1"/>
  <c r="M98" i="1"/>
  <c r="M95" i="1"/>
  <c r="M93" i="1"/>
  <c r="M91" i="1"/>
  <c r="M87" i="1"/>
  <c r="M85" i="1" s="1"/>
  <c r="M86" i="1"/>
  <c r="M84" i="1"/>
  <c r="M83" i="1"/>
  <c r="M81" i="1"/>
  <c r="M76" i="1"/>
  <c r="M72" i="1"/>
  <c r="M71" i="1"/>
  <c r="M70" i="1"/>
  <c r="M62" i="1"/>
  <c r="M60" i="1"/>
  <c r="M55" i="1"/>
  <c r="M54" i="1"/>
  <c r="M53" i="1"/>
  <c r="M52" i="1"/>
  <c r="M51" i="1"/>
  <c r="M49" i="1"/>
  <c r="M48" i="1"/>
  <c r="M47" i="1"/>
  <c r="M42" i="1"/>
  <c r="M41" i="1"/>
  <c r="M40" i="1"/>
  <c r="M39" i="1"/>
  <c r="M38" i="1" s="1"/>
  <c r="M32" i="1"/>
  <c r="M31" i="1" s="1"/>
  <c r="M30" i="1"/>
  <c r="M29" i="1"/>
  <c r="M26" i="1"/>
  <c r="M25" i="1"/>
  <c r="M24" i="1"/>
  <c r="M23" i="1"/>
  <c r="M22" i="1"/>
  <c r="M21" i="1"/>
  <c r="M19" i="1"/>
  <c r="M11" i="1" s="1"/>
  <c r="M17" i="1"/>
  <c r="M15" i="1"/>
  <c r="M10" i="1" s="1"/>
  <c r="M12" i="1"/>
  <c r="M97" i="1" l="1"/>
  <c r="M16" i="1"/>
  <c r="M20" i="1"/>
  <c r="M69" i="1"/>
  <c r="M79" i="1"/>
  <c r="M82" i="1"/>
  <c r="M96" i="1"/>
  <c r="M67" i="1"/>
  <c r="M9" i="1"/>
  <c r="M107" i="1"/>
  <c r="M66" i="1"/>
  <c r="M65" i="1" l="1"/>
  <c r="M117" i="1"/>
</calcChain>
</file>

<file path=xl/sharedStrings.xml><?xml version="1.0" encoding="utf-8"?>
<sst xmlns="http://schemas.openxmlformats.org/spreadsheetml/2006/main" count="858" uniqueCount="241">
  <si>
    <t xml:space="preserve">Приложение №3 
к муниципальной программе 
«Развитие территорий, социальной 
и инженерной инфраструктуры 
в городе Пензе на 2020-2026 годы»
</t>
  </si>
  <si>
    <t xml:space="preserve">План реализации муниципальной программы
"Развитие территорий, социальной и инженерной инфраструктуры 
в городе Пензе на 2020-2026 годы"
на 2020 год
</t>
  </si>
  <si>
    <t>Ответственный исполнитель муниципальной программы</t>
  </si>
  <si>
    <t>Управление градостроительства и архитектуры  города Пензы</t>
  </si>
  <si>
    <t>№ п/п</t>
  </si>
  <si>
    <t>Наименование муниципальной программы, подпрограммы</t>
  </si>
  <si>
    <t>ответственый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</si>
  <si>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</si>
  <si>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</si>
  <si>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</si>
  <si>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</si>
  <si>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</si>
  <si>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</si>
  <si>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</si>
  <si>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</si>
  <si>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</si>
  <si>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</si>
  <si>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</si>
  <si>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</si>
  <si>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Агамагомедов М.К., Умнов И.Н</t>
  </si>
  <si>
    <t>Х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</si>
  <si>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</si>
  <si>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</si>
  <si>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</si>
  <si>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</si>
  <si>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</si>
  <si>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1.1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</si>
  <si>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</si>
  <si>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0,343 км</t>
  </si>
  <si>
    <t>бюджет города Пензы</t>
  </si>
  <si>
    <t>960</t>
  </si>
  <si>
    <t>04</t>
  </si>
  <si>
    <t>09</t>
  </si>
  <si>
    <t>111R126560</t>
  </si>
  <si>
    <t>410</t>
  </si>
  <si>
    <t xml:space="preserve">1 проект </t>
  </si>
  <si>
    <t>1.3</t>
  </si>
  <si>
    <t xml:space="preserve">Автомобильная дорога по ул.Байдукова, г.Пенза </t>
  </si>
  <si>
    <t>1114427060</t>
  </si>
  <si>
    <t>1.4</t>
  </si>
  <si>
    <t>Строительство домов для переселения граждан из аварийного жилья</t>
  </si>
  <si>
    <t>2 жилых дома</t>
  </si>
  <si>
    <t>05</t>
  </si>
  <si>
    <t>01</t>
  </si>
  <si>
    <t>1115127240</t>
  </si>
  <si>
    <t>1.5</t>
  </si>
  <si>
    <t>Строительство сетей водоснабжения пос. "ЗИФ", г.Пенза</t>
  </si>
  <si>
    <t>2020</t>
  </si>
  <si>
    <t xml:space="preserve"> 13,308 км</t>
  </si>
  <si>
    <t>02</t>
  </si>
  <si>
    <t>11119S1370</t>
  </si>
  <si>
    <t>1.6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</si>
  <si>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</si>
  <si>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3,47 км</t>
  </si>
  <si>
    <t>11132S1330</t>
  </si>
  <si>
    <t>1.7</t>
  </si>
  <si>
    <t>Фонтан, расположенный в районе дома №39а по ул. Московская, с благоустройством прилегающей территории, г. Пенза</t>
  </si>
  <si>
    <t>1 объект</t>
  </si>
  <si>
    <t>03</t>
  </si>
  <si>
    <t>1114127030</t>
  </si>
  <si>
    <t>1.8</t>
  </si>
  <si>
    <t>Сквер в границах улиц Московская, Володарского, Пушкина, г. Пенза</t>
  </si>
  <si>
    <t>2021</t>
  </si>
  <si>
    <t>1115527280</t>
  </si>
  <si>
    <t>240</t>
  </si>
  <si>
    <t>1.9</t>
  </si>
  <si>
    <t>Сквер в границах улиц Урицкого, Кирова, Славы, г. Пенза</t>
  </si>
  <si>
    <t>1115627290</t>
  </si>
  <si>
    <t>1.10</t>
  </si>
  <si>
    <t>Сквер на пересечении улиц Плеханова - Пушкина, г. Пенза</t>
  </si>
  <si>
    <t>1115727310</t>
  </si>
  <si>
    <t>1.11</t>
  </si>
  <si>
    <t>Здание ТЮЗ по ул. Тарханова 11а, г. Пенза</t>
  </si>
  <si>
    <t>1 проект</t>
  </si>
  <si>
    <t>08</t>
  </si>
  <si>
    <t>1116127390</t>
  </si>
  <si>
    <t>1.12</t>
  </si>
  <si>
    <t>Кладбище площадью 40га на участке, расположенном севернее Восточного кладбища (г. Пенза, ул. Осенняя)</t>
  </si>
  <si>
    <t>1117127670</t>
  </si>
  <si>
    <t>1.13</t>
  </si>
  <si>
    <t>Лестница от ул. Кирова, 5 до ул. Спасо-Преображенская, 6А, г. Пенза</t>
  </si>
  <si>
    <t>1117327740</t>
  </si>
  <si>
    <t>1.14</t>
  </si>
  <si>
    <t>Ул. Московская в границах ул. Кураева и ул. Карла Маркса, г. Пенза</t>
  </si>
  <si>
    <t>1117427750</t>
  </si>
  <si>
    <t>1.15</t>
  </si>
  <si>
    <t>Корпус №2 детского сада по ул. Турищева, 1, г. Пенза</t>
  </si>
  <si>
    <t>1 проект, 120 мест</t>
  </si>
  <si>
    <t>всего</t>
  </si>
  <si>
    <t>Итого бюджет города Пензы</t>
  </si>
  <si>
    <t>07</t>
  </si>
  <si>
    <t>111Р252321</t>
  </si>
  <si>
    <t>софин</t>
  </si>
  <si>
    <t>111Р227320</t>
  </si>
  <si>
    <t>сверх</t>
  </si>
  <si>
    <t>111Р252322</t>
  </si>
  <si>
    <t>1.16</t>
  </si>
  <si>
    <t>Детский сад по ул.Антонова,52, г.Пенза</t>
  </si>
  <si>
    <t xml:space="preserve">1 проект,400 мест </t>
  </si>
  <si>
    <t>111P271010</t>
  </si>
  <si>
    <t>1.17</t>
  </si>
  <si>
    <t>Школа в мкр. №3 третьей очереди строительства жилого района "Арбеково", г. Пенза</t>
  </si>
  <si>
    <t>1100 учебных мест</t>
  </si>
  <si>
    <t>111Е155202</t>
  </si>
  <si>
    <t>111Е155201</t>
  </si>
  <si>
    <t>1.18</t>
  </si>
  <si>
    <t>Школа в районе ул. Измайлова, 76, г. Пенза</t>
  </si>
  <si>
    <t>1117627770</t>
  </si>
  <si>
    <t>1.19</t>
  </si>
  <si>
    <t>Строительство корпуса № 2 детского сада по ул. Макаренко, д. 20, в г.Пенза</t>
  </si>
  <si>
    <t>техприсоединение к сетям</t>
  </si>
  <si>
    <t>111Р251592</t>
  </si>
  <si>
    <t>1.20</t>
  </si>
  <si>
    <t>Корпус №2 детского сада по ул. Депутатская, 5, г. Пенза</t>
  </si>
  <si>
    <t>1.21</t>
  </si>
  <si>
    <t>Корпус №2 детского сада по ул. Измайлова, 51А, г. Пенза</t>
  </si>
  <si>
    <t>1.22</t>
  </si>
  <si>
    <t>Корпус №2 детского сада по ул. Антонова, 68, г. Пенза</t>
  </si>
  <si>
    <t>1.23</t>
  </si>
  <si>
    <t>Корпус №2 детского сада по ул. Набережная реки Мойки, 41А, г. Пенза</t>
  </si>
  <si>
    <t>111Р251594</t>
  </si>
  <si>
    <t>1.24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</si>
  <si>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</si>
  <si>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56+57+57 квартир</t>
  </si>
  <si>
    <t>10</t>
  </si>
  <si>
    <t>11117R0820</t>
  </si>
  <si>
    <t>1.25</t>
  </si>
  <si>
    <t>Крытый каток с искусственным льдом по ул.65-летия Победы, 8 мкр.Арбеково, г.Пенза</t>
  </si>
  <si>
    <t>1 проект, 1 объект</t>
  </si>
  <si>
    <t>11</t>
  </si>
  <si>
    <t>1117227680</t>
  </si>
  <si>
    <t>1.26</t>
  </si>
  <si>
    <t>Строительство лыжного стадиона "Снежинка", г.Пенза</t>
  </si>
  <si>
    <t>1110726400</t>
  </si>
  <si>
    <t>1.27</t>
  </si>
  <si>
    <t>1117727810</t>
  </si>
  <si>
    <t>1.28</t>
  </si>
  <si>
    <t>Жилой дом по адресу: г. Пенза, ул. Новоселов, д. 112</t>
  </si>
  <si>
    <t>1117927850</t>
  </si>
  <si>
    <t>1.29</t>
  </si>
  <si>
    <t>Жилой дом по адресу: г. Пенза, ул. Новоселов, д. 114</t>
  </si>
  <si>
    <t>1117827820</t>
  </si>
  <si>
    <t>1.30</t>
  </si>
  <si>
    <t>Жилой дом по адресу: г. Пенза, ул. Новоселов, д. 115</t>
  </si>
  <si>
    <t>1118027860</t>
  </si>
  <si>
    <t>1.31</t>
  </si>
  <si>
    <t>Благоустройство общественной территории, ограниченной улицами К.Маркса, Белинского, Лермонтова, Советская</t>
  </si>
  <si>
    <t>1114227040</t>
  </si>
  <si>
    <t>1.32</t>
  </si>
  <si>
    <t>Благоустройство территории сквера у дворца силовых единоборств "Воейков" г.Пенза, ул.40 лет Октября, 22Б</t>
  </si>
  <si>
    <t>1115427270</t>
  </si>
  <si>
    <t>1.33</t>
  </si>
  <si>
    <t>Капитальный ремонт набережной реки Суры</t>
  </si>
  <si>
    <t>1 схема границ</t>
  </si>
  <si>
    <t>1112026510</t>
  </si>
  <si>
    <t>1.34</t>
  </si>
  <si>
    <t>Сети водоотведения пос. Лесной в г. Пензе</t>
  </si>
  <si>
    <t>1116427460</t>
  </si>
  <si>
    <t>Стимулирование развития жилищного строительства в городе Пензе</t>
  </si>
  <si>
    <t>2.1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</si>
  <si>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</si>
  <si>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4,6365 км</t>
  </si>
  <si>
    <t>11223S1330</t>
  </si>
  <si>
    <t>2.2</t>
  </si>
  <si>
    <t>Строительство сетей водоснабжения в мкр. №6 "Заря-1" севернее ул. Магистральная, г. Пенза</t>
  </si>
  <si>
    <t xml:space="preserve">           3,4165 км </t>
  </si>
  <si>
    <t>1120826610</t>
  </si>
  <si>
    <t>11208S1370</t>
  </si>
  <si>
    <t>2.3</t>
  </si>
  <si>
    <t>Магистральные внеплощадочные сети водоснабжения в районе микрорайона № 8 жилого района «Арбеково», г. Пенза</t>
  </si>
  <si>
    <t>2,5465</t>
  </si>
  <si>
    <t>11230S3100</t>
  </si>
  <si>
    <t>2.4</t>
  </si>
  <si>
    <t>Магистральные внеплощадочные сети хозфекальной канализации в районе микрорайона № 8 жилого района Арбеково, г. Пенза</t>
  </si>
  <si>
    <t xml:space="preserve">2,2381 км </t>
  </si>
  <si>
    <t>11227S3100</t>
  </si>
  <si>
    <t>2.5</t>
  </si>
  <si>
    <t>Водопровод в районе улиц Кл. Цеткин – Долгорукова, г. Пенза</t>
  </si>
  <si>
    <t>1,0325 км</t>
  </si>
  <si>
    <t>11228S3100</t>
  </si>
  <si>
    <t>2.6</t>
  </si>
  <si>
    <t>Сети ливневой канализации в районе ул. Антонова, в г. Пенза</t>
  </si>
  <si>
    <t>1,235 км</t>
  </si>
  <si>
    <t>11229S3100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</si>
  <si>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</si>
  <si>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2.7</t>
  </si>
  <si>
    <t>Строительство автодороги в микрорайоне, распложенном между пос. Нефтяник и пос. Заря, г. Пенза</t>
  </si>
  <si>
    <t>1,148 км</t>
  </si>
  <si>
    <t>2.8</t>
  </si>
  <si>
    <t>Реконструкция дороги по ул. Новоселов, г.Пенза</t>
  </si>
  <si>
    <t>2.9</t>
  </si>
  <si>
    <t>Сети водоснабжения микрорайона №7 III очереди строительства жилого района Арбеково г. Пензы. II-III этап строительства</t>
  </si>
  <si>
    <t>11222S3100</t>
  </si>
  <si>
    <t>2.10</t>
  </si>
  <si>
    <t>Строительство школы в 6 мкр. "Арбеково", г. Пенза</t>
  </si>
  <si>
    <t>112F127520</t>
  </si>
  <si>
    <t>2.11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</si>
  <si>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 в населенных пунктах Пензенской области</t>
  </si>
  <si>
    <t>нераспределенный объем</t>
  </si>
  <si>
    <t>11226S3100</t>
  </si>
  <si>
    <t>Управление развитием в области капитального строительства в городе Пензе</t>
  </si>
  <si>
    <t>Агамагомедов М.К., Умнов И.Н, Муравлев В.Н.</t>
  </si>
  <si>
    <t xml:space="preserve">   </t>
  </si>
  <si>
    <t>3.1</t>
  </si>
  <si>
    <t>Обеспечение деятельности МКУ УКС г. Пензы</t>
  </si>
  <si>
    <t>не менее 95%</t>
  </si>
  <si>
    <t>12</t>
  </si>
  <si>
    <t>1130124420</t>
  </si>
  <si>
    <t>110                240                     850</t>
  </si>
  <si>
    <t>3.2</t>
  </si>
  <si>
    <t>Подготовка документации по планировке территорий города Пензы</t>
  </si>
  <si>
    <t xml:space="preserve"> Агамагомедов М.К. Кутырева Н.А.</t>
  </si>
  <si>
    <t>205 га. территорий в год обеспеченных уточненной планировкой</t>
  </si>
  <si>
    <t>1130521710</t>
  </si>
  <si>
    <t>3.3</t>
  </si>
  <si>
    <t>Руководство и управление в сфере установленных функций</t>
  </si>
  <si>
    <t>13</t>
  </si>
  <si>
    <t>1130288100</t>
  </si>
  <si>
    <t>120</t>
  </si>
  <si>
    <t>1130288200</t>
  </si>
  <si>
    <t>850</t>
  </si>
  <si>
    <t>3.4</t>
  </si>
  <si>
    <t>Мероприятие по контролю за размещением наружной рекламы на территории города Пензы</t>
  </si>
  <si>
    <t>Макаров В.В., Муравлев В.Н.</t>
  </si>
  <si>
    <t>172 шт.в год (разрешений)</t>
  </si>
  <si>
    <t>1130424430</t>
  </si>
  <si>
    <t>110</t>
  </si>
  <si>
    <t>11304Z1053</t>
  </si>
  <si>
    <t>1130471053</t>
  </si>
  <si>
    <t>3.5</t>
  </si>
  <si>
    <t>Расходы по установлению публичных сервитутов</t>
  </si>
  <si>
    <t>1130827940</t>
  </si>
  <si>
    <t xml:space="preserve"> Расходы по проверке документации, полученной в результате градостроительной деятельности, осуществляемой в виде градостроительного зонирования</t>
  </si>
  <si>
    <t>1130927950</t>
  </si>
  <si>
    <t>ИТОГО:</t>
  </si>
  <si>
    <t>Жилой дом по адресу: г. Пенза, ул. Новоселов, д. 111</t>
  </si>
  <si>
    <t>1.35</t>
  </si>
  <si>
    <t>Корпус №2 детского сада по ул. Красная,26 А, г. Пенза</t>
  </si>
  <si>
    <t>111P227340</t>
  </si>
  <si>
    <t>3.6</t>
  </si>
  <si>
    <t>Приложение № 2 к Постановлению администрации города Пензы от 16.12.2020 № 1797/2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</si>
</sst>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"/>
    <numFmt numFmtId="165" formatCode="_-* #,##0.00_р_._-;\-* #,##0.00_р_._-;_-* \-??_р_._-;_-@_-"/>
    <numFmt numFmtId="166" formatCode="#,##0.000"/>
    <numFmt numFmtId="167" formatCode="#,##0.0"/>
    <numFmt numFmtId="168" formatCode="_-* #,##0.0_р_._-;\-* #,##0.0_р_._-;_-* \-?_р_._-;_-@_-"/>
    <numFmt numFmtId="169" formatCode="_-* #,##0.00000_р_._-;\-* #,##0.00000_р_._-;_-* \-?????_р_._-;_-@_-"/>
  </numFmts>
  <fonts count="14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200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13" fillId="0" borderId="0" applyBorder="0" applyProtection="0"/>
  </cellStyleXfs>
  <cellXfs count="9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164" fontId="6" fillId="2" borderId="3" xfId="1" applyNumberFormat="1" applyFont="1" applyFill="1" applyBorder="1" applyAlignment="1" applyProtection="1">
      <alignment horizontal="center" vertical="center" wrapText="1"/>
    </xf>
    <xf numFmtId="166" fontId="6" fillId="2" borderId="3" xfId="1" applyNumberFormat="1" applyFont="1" applyFill="1" applyBorder="1" applyAlignment="1" applyProtection="1">
      <alignment horizontal="center" vertical="center" wrapText="1"/>
    </xf>
    <xf numFmtId="167" fontId="6" fillId="2" borderId="3" xfId="1" applyNumberFormat="1" applyFont="1" applyFill="1" applyBorder="1" applyAlignment="1" applyProtection="1">
      <alignment horizontal="center" vertical="center" wrapText="1"/>
    </xf>
    <xf numFmtId="168" fontId="8" fillId="2" borderId="0" xfId="1" applyNumberFormat="1" applyFont="1" applyFill="1" applyBorder="1" applyProtection="1"/>
    <xf numFmtId="164" fontId="1" fillId="2" borderId="0" xfId="0" applyNumberFormat="1" applyFont="1" applyFill="1"/>
    <xf numFmtId="49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left" vertical="center" wrapText="1"/>
    </xf>
    <xf numFmtId="169" fontId="8" fillId="2" borderId="0" xfId="1" applyNumberFormat="1" applyFont="1" applyFill="1" applyBorder="1" applyProtection="1"/>
    <xf numFmtId="0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49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7" fillId="2" borderId="4" xfId="1" applyNumberFormat="1" applyFont="1" applyFill="1" applyBorder="1" applyAlignment="1" applyProtection="1">
      <alignment vertical="center" wrapText="1"/>
    </xf>
    <xf numFmtId="49" fontId="7" fillId="2" borderId="4" xfId="1" applyNumberFormat="1" applyFont="1" applyFill="1" applyBorder="1" applyAlignment="1" applyProtection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7" fillId="2" borderId="3" xfId="1" applyNumberFormat="1" applyFont="1" applyFill="1" applyBorder="1" applyAlignment="1" applyProtection="1">
      <alignment vertical="center" wrapText="1"/>
    </xf>
    <xf numFmtId="0" fontId="6" fillId="2" borderId="3" xfId="0" applyFont="1" applyFill="1" applyBorder="1" applyAlignment="1">
      <alignment horizont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49" fontId="7" fillId="0" borderId="3" xfId="1" applyNumberFormat="1" applyFont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7" fillId="0" borderId="4" xfId="1" applyNumberFormat="1" applyFont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left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49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 applyProtection="1">
      <alignment vertical="center" wrapText="1"/>
    </xf>
    <xf numFmtId="0" fontId="7" fillId="2" borderId="5" xfId="1" applyNumberFormat="1" applyFont="1" applyFill="1" applyBorder="1" applyAlignment="1" applyProtection="1">
      <alignment vertical="center" wrapText="1"/>
    </xf>
    <xf numFmtId="0" fontId="7" fillId="2" borderId="3" xfId="1" applyNumberFormat="1" applyFont="1" applyFill="1" applyBorder="1" applyAlignment="1" applyProtection="1">
      <alignment horizontal="left" vertical="top" wrapText="1"/>
    </xf>
    <xf numFmtId="0" fontId="7" fillId="2" borderId="3" xfId="1" applyNumberFormat="1" applyFont="1" applyFill="1" applyBorder="1" applyAlignment="1" applyProtection="1">
      <alignment horizontal="center" vertical="center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64" fontId="7" fillId="5" borderId="3" xfId="1" applyNumberFormat="1" applyFont="1" applyFill="1" applyBorder="1" applyAlignment="1" applyProtection="1">
      <alignment horizontal="center" vertical="center" wrapText="1"/>
    </xf>
    <xf numFmtId="164" fontId="6" fillId="5" borderId="3" xfId="1" applyNumberFormat="1" applyFont="1" applyFill="1" applyBorder="1" applyAlignment="1" applyProtection="1">
      <alignment horizontal="center" vertical="center" wrapText="1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6" borderId="3" xfId="1" applyNumberFormat="1" applyFont="1" applyFill="1" applyBorder="1" applyAlignment="1" applyProtection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/>
    </xf>
    <xf numFmtId="164" fontId="7" fillId="7" borderId="3" xfId="1" applyNumberFormat="1" applyFont="1" applyFill="1" applyBorder="1" applyAlignment="1" applyProtection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164" fontId="12" fillId="5" borderId="5" xfId="0" applyNumberFormat="1" applyFont="1" applyFill="1" applyBorder="1" applyAlignment="1">
      <alignment horizontal="center" vertical="center" wrapText="1"/>
    </xf>
    <xf numFmtId="164" fontId="6" fillId="5" borderId="5" xfId="1" applyNumberFormat="1" applyFont="1" applyFill="1" applyBorder="1" applyAlignment="1" applyProtection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5" borderId="3" xfId="1" applyNumberFormat="1" applyFont="1" applyFill="1" applyBorder="1" applyAlignment="1" applyProtection="1">
      <alignment horizontal="center" vertical="center" wrapText="1"/>
    </xf>
    <xf numFmtId="0" fontId="7" fillId="5" borderId="4" xfId="1" applyNumberFormat="1" applyFont="1" applyFill="1" applyBorder="1" applyAlignment="1" applyProtection="1">
      <alignment horizontal="center" vertical="center" wrapText="1"/>
    </xf>
    <xf numFmtId="49" fontId="7" fillId="5" borderId="5" xfId="1" applyNumberFormat="1" applyFont="1" applyFill="1" applyBorder="1" applyAlignment="1" applyProtection="1">
      <alignment horizontal="center" vertical="center" wrapText="1"/>
    </xf>
    <xf numFmtId="49" fontId="7" fillId="5" borderId="3" xfId="1" applyNumberFormat="1" applyFont="1" applyFill="1" applyBorder="1" applyAlignment="1" applyProtection="1">
      <alignment horizontal="center" vertical="center" wrapText="1"/>
    </xf>
    <xf numFmtId="0" fontId="7" fillId="5" borderId="8" xfId="1" applyNumberFormat="1" applyFont="1" applyFill="1" applyBorder="1" applyAlignment="1" applyProtection="1">
      <alignment horizontal="center" vertical="center" wrapText="1"/>
    </xf>
    <xf numFmtId="0" fontId="7" fillId="5" borderId="5" xfId="1" applyNumberFormat="1" applyFont="1" applyFill="1" applyBorder="1" applyAlignment="1" applyProtection="1">
      <alignment horizontal="center" vertical="center" wrapText="1"/>
    </xf>
    <xf numFmtId="0" fontId="7" fillId="5" borderId="5" xfId="1" applyNumberFormat="1" applyFont="1" applyFill="1" applyBorder="1" applyAlignment="1" applyProtection="1">
      <alignment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6" fillId="5" borderId="3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right" vertical="center"/>
    </xf>
    <xf numFmtId="0" fontId="7" fillId="2" borderId="3" xfId="1" applyNumberFormat="1" applyFont="1" applyFill="1" applyBorder="1" applyAlignment="1" applyProtection="1">
      <alignment horizontal="left" vertical="center" wrapText="1"/>
    </xf>
    <xf numFmtId="0" fontId="7" fillId="5" borderId="3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7" borderId="3" xfId="1" applyNumberFormat="1" applyFont="1" applyFill="1" applyBorder="1" applyAlignment="1" applyProtection="1">
      <alignment horizontal="center" vertical="center" wrapText="1"/>
    </xf>
    <xf numFmtId="49" fontId="6" fillId="2" borderId="3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49" fontId="7" fillId="5" borderId="3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right" vertical="center" wrapText="1"/>
    </xf>
    <xf numFmtId="0" fontId="4" fillId="2" borderId="0" xfId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top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164" fontId="7" fillId="5" borderId="3" xfId="1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6C0A"/>
  </sheetPr>
  <dimension ref="A1:AMK117"/>
  <sheetViews>
    <sheetView tabSelected="1" view="pageBreakPreview" zoomScale="130" zoomScalePageLayoutView="130" workbookViewId="0">
      <selection activeCell="I2" sqref="I2:M2"/>
    </sheetView>
  </sheetViews>
  <sheetFormatPr defaultRowHeight="15" x14ac:dyDescent="0.25"/>
  <cols>
    <col min="1" max="1" width="5.7109375" style="1" customWidth="1"/>
    <col min="2" max="2" width="37.5703125" style="1" customWidth="1"/>
    <col min="3" max="3" width="19.42578125" style="1" customWidth="1"/>
    <col min="4" max="4" width="8.140625" style="1" customWidth="1"/>
    <col min="5" max="5" width="12.7109375" style="65" customWidth="1"/>
    <col min="6" max="6" width="19.57031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13.42578125" style="2" customWidth="1"/>
    <col min="12" max="12" width="6.5703125" style="1" customWidth="1"/>
    <col min="13" max="13" width="18.5703125" style="64" customWidth="1"/>
    <col min="14" max="14" width="9.140625" style="3" customWidth="1"/>
    <col min="15" max="15" width="13.85546875" style="3" customWidth="1"/>
    <col min="16" max="1025" width="9.140625" style="3" customWidth="1"/>
  </cols>
  <sheetData>
    <row r="1" spans="1:15" ht="42.75" customHeight="1" x14ac:dyDescent="0.25">
      <c r="I1" s="90" t="s">
        <v>240</v>
      </c>
      <c r="J1" s="90"/>
      <c r="K1" s="90"/>
      <c r="L1" s="90"/>
      <c r="M1" s="90"/>
    </row>
    <row r="2" spans="1:15" ht="72" customHeight="1" x14ac:dyDescent="0.25">
      <c r="I2" s="91" t="s">
        <v>0</v>
      </c>
      <c r="J2" s="91"/>
      <c r="K2" s="91"/>
      <c r="L2" s="91"/>
      <c r="M2" s="91"/>
    </row>
    <row r="3" spans="1:15" ht="71.25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ht="15" customHeight="1" x14ac:dyDescent="0.25">
      <c r="A4" s="93"/>
      <c r="B4" s="93"/>
      <c r="C4" s="74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5" ht="15" customHeight="1" x14ac:dyDescent="0.25">
      <c r="A5" s="93"/>
      <c r="B5" s="93"/>
      <c r="C5" s="74" t="s">
        <v>3</v>
      </c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5" ht="15" customHeight="1" x14ac:dyDescent="0.25">
      <c r="A6" s="74" t="s">
        <v>4</v>
      </c>
      <c r="B6" s="74" t="s">
        <v>5</v>
      </c>
      <c r="C6" s="74" t="s">
        <v>6</v>
      </c>
      <c r="D6" s="74" t="s">
        <v>7</v>
      </c>
      <c r="E6" s="81" t="s">
        <v>8</v>
      </c>
      <c r="F6" s="74" t="s">
        <v>9</v>
      </c>
      <c r="G6" s="74" t="s">
        <v>10</v>
      </c>
      <c r="H6" s="74" t="s">
        <v>11</v>
      </c>
      <c r="I6" s="74"/>
      <c r="J6" s="74"/>
      <c r="K6" s="74"/>
      <c r="L6" s="74"/>
      <c r="M6" s="94" t="s">
        <v>12</v>
      </c>
    </row>
    <row r="7" spans="1:15" ht="48.75" customHeight="1" x14ac:dyDescent="0.25">
      <c r="A7" s="74"/>
      <c r="B7" s="74"/>
      <c r="C7" s="74"/>
      <c r="D7" s="74"/>
      <c r="E7" s="81"/>
      <c r="F7" s="74"/>
      <c r="G7" s="74"/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94"/>
    </row>
    <row r="8" spans="1:15" x14ac:dyDescent="0.25">
      <c r="A8" s="4">
        <v>1</v>
      </c>
      <c r="B8" s="4">
        <v>2</v>
      </c>
      <c r="C8" s="4">
        <v>3</v>
      </c>
      <c r="D8" s="4">
        <v>4</v>
      </c>
      <c r="E8" s="66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52"/>
    </row>
    <row r="9" spans="1:15" ht="15" customHeight="1" x14ac:dyDescent="0.25">
      <c r="A9" s="77">
        <v>1</v>
      </c>
      <c r="B9" s="77" t="s">
        <v>18</v>
      </c>
      <c r="C9" s="77" t="s">
        <v>19</v>
      </c>
      <c r="D9" s="77">
        <v>2020</v>
      </c>
      <c r="E9" s="78">
        <v>2026</v>
      </c>
      <c r="F9" s="77" t="s">
        <v>20</v>
      </c>
      <c r="G9" s="5" t="s">
        <v>21</v>
      </c>
      <c r="H9" s="6" t="s">
        <v>22</v>
      </c>
      <c r="I9" s="7" t="s">
        <v>22</v>
      </c>
      <c r="J9" s="8" t="s">
        <v>22</v>
      </c>
      <c r="K9" s="8" t="s">
        <v>22</v>
      </c>
      <c r="L9" s="8" t="s">
        <v>22</v>
      </c>
      <c r="M9" s="53">
        <f>M10+M11+M12</f>
        <v>1181127.7774500002</v>
      </c>
    </row>
    <row r="10" spans="1:15" ht="29.25" customHeight="1" x14ac:dyDescent="0.25">
      <c r="A10" s="77"/>
      <c r="B10" s="77"/>
      <c r="C10" s="77"/>
      <c r="D10" s="77"/>
      <c r="E10" s="78"/>
      <c r="F10" s="77"/>
      <c r="G10" s="5" t="s">
        <v>23</v>
      </c>
      <c r="H10" s="6" t="s">
        <v>22</v>
      </c>
      <c r="I10" s="7" t="s">
        <v>22</v>
      </c>
      <c r="J10" s="8" t="s">
        <v>22</v>
      </c>
      <c r="K10" s="8" t="s">
        <v>22</v>
      </c>
      <c r="L10" s="8" t="s">
        <v>22</v>
      </c>
      <c r="M10" s="54">
        <f>M13+M14+M15+M17+M21+M23+M24+M25+M26+M27+M28+M29+M30+M32+M42+M47+M48+M49+M50+M51+M52+M54+M55+M56+M58+M60+M61+M39+M57+M59+M62+M63+M64+M18</f>
        <v>545281.93385000015</v>
      </c>
      <c r="N10" s="9"/>
      <c r="O10" s="10"/>
    </row>
    <row r="11" spans="1:15" ht="42" customHeight="1" x14ac:dyDescent="0.25">
      <c r="A11" s="77"/>
      <c r="B11" s="77"/>
      <c r="C11" s="77"/>
      <c r="D11" s="77"/>
      <c r="E11" s="78"/>
      <c r="F11" s="77"/>
      <c r="G11" s="5" t="s">
        <v>24</v>
      </c>
      <c r="H11" s="6" t="s">
        <v>22</v>
      </c>
      <c r="I11" s="7" t="s">
        <v>22</v>
      </c>
      <c r="J11" s="8" t="s">
        <v>22</v>
      </c>
      <c r="K11" s="8" t="s">
        <v>22</v>
      </c>
      <c r="L11" s="8" t="s">
        <v>22</v>
      </c>
      <c r="M11" s="53">
        <f>M19+M22+M36+M45+M40+M53</f>
        <v>147502.93089999998</v>
      </c>
    </row>
    <row r="12" spans="1:15" ht="30" customHeight="1" x14ac:dyDescent="0.25">
      <c r="A12" s="77"/>
      <c r="B12" s="77"/>
      <c r="C12" s="77"/>
      <c r="D12" s="77"/>
      <c r="E12" s="78"/>
      <c r="F12" s="77"/>
      <c r="G12" s="5" t="s">
        <v>25</v>
      </c>
      <c r="H12" s="6" t="s">
        <v>22</v>
      </c>
      <c r="I12" s="7" t="s">
        <v>22</v>
      </c>
      <c r="J12" s="8" t="s">
        <v>22</v>
      </c>
      <c r="K12" s="8" t="s">
        <v>22</v>
      </c>
      <c r="L12" s="8" t="s">
        <v>22</v>
      </c>
      <c r="M12" s="53">
        <f>M37+M46</f>
        <v>488342.91270000004</v>
      </c>
    </row>
    <row r="13" spans="1:15" ht="83.25" customHeight="1" x14ac:dyDescent="0.25">
      <c r="A13" s="11" t="s">
        <v>26</v>
      </c>
      <c r="B13" s="12" t="s">
        <v>27</v>
      </c>
      <c r="C13" s="4" t="s">
        <v>19</v>
      </c>
      <c r="D13" s="4">
        <v>2020</v>
      </c>
      <c r="E13" s="66">
        <v>2021</v>
      </c>
      <c r="F13" s="11" t="s">
        <v>28</v>
      </c>
      <c r="G13" s="4" t="s">
        <v>29</v>
      </c>
      <c r="H13" s="11" t="s">
        <v>30</v>
      </c>
      <c r="I13" s="11" t="s">
        <v>31</v>
      </c>
      <c r="J13" s="11" t="s">
        <v>32</v>
      </c>
      <c r="K13" s="11" t="s">
        <v>33</v>
      </c>
      <c r="L13" s="11" t="s">
        <v>34</v>
      </c>
      <c r="M13" s="52">
        <v>21755</v>
      </c>
      <c r="N13" s="13"/>
    </row>
    <row r="14" spans="1:15" ht="45.75" customHeight="1" x14ac:dyDescent="0.25">
      <c r="A14" s="11" t="s">
        <v>36</v>
      </c>
      <c r="B14" s="16" t="s">
        <v>37</v>
      </c>
      <c r="C14" s="4" t="s">
        <v>19</v>
      </c>
      <c r="D14" s="14">
        <v>2020</v>
      </c>
      <c r="E14" s="67">
        <v>2020</v>
      </c>
      <c r="F14" s="15" t="s">
        <v>35</v>
      </c>
      <c r="G14" s="4" t="s">
        <v>29</v>
      </c>
      <c r="H14" s="11" t="s">
        <v>30</v>
      </c>
      <c r="I14" s="11" t="s">
        <v>31</v>
      </c>
      <c r="J14" s="11" t="s">
        <v>32</v>
      </c>
      <c r="K14" s="11" t="s">
        <v>38</v>
      </c>
      <c r="L14" s="11" t="s">
        <v>34</v>
      </c>
      <c r="M14" s="52">
        <v>274.2</v>
      </c>
      <c r="N14" s="13"/>
    </row>
    <row r="15" spans="1:15" ht="32.25" customHeight="1" x14ac:dyDescent="0.25">
      <c r="A15" s="15" t="s">
        <v>39</v>
      </c>
      <c r="B15" s="12" t="s">
        <v>40</v>
      </c>
      <c r="C15" s="4" t="s">
        <v>19</v>
      </c>
      <c r="D15" s="14">
        <v>2020</v>
      </c>
      <c r="E15" s="67">
        <v>2020</v>
      </c>
      <c r="F15" s="15" t="s">
        <v>41</v>
      </c>
      <c r="G15" s="4" t="s">
        <v>29</v>
      </c>
      <c r="H15" s="11" t="s">
        <v>30</v>
      </c>
      <c r="I15" s="11" t="s">
        <v>42</v>
      </c>
      <c r="J15" s="11" t="s">
        <v>43</v>
      </c>
      <c r="K15" s="11" t="s">
        <v>44</v>
      </c>
      <c r="L15" s="11" t="s">
        <v>34</v>
      </c>
      <c r="M15" s="52">
        <f>27524.3-9000</f>
        <v>18524.3</v>
      </c>
      <c r="N15" s="13"/>
    </row>
    <row r="16" spans="1:15" ht="28.5" customHeight="1" x14ac:dyDescent="0.25">
      <c r="A16" s="95" t="s">
        <v>45</v>
      </c>
      <c r="B16" s="80" t="s">
        <v>46</v>
      </c>
      <c r="C16" s="74" t="s">
        <v>19</v>
      </c>
      <c r="D16" s="74">
        <v>2020</v>
      </c>
      <c r="E16" s="86" t="s">
        <v>47</v>
      </c>
      <c r="F16" s="87" t="s">
        <v>48</v>
      </c>
      <c r="G16" s="5" t="s">
        <v>21</v>
      </c>
      <c r="H16" s="6" t="s">
        <v>22</v>
      </c>
      <c r="I16" s="7" t="s">
        <v>22</v>
      </c>
      <c r="J16" s="8" t="s">
        <v>22</v>
      </c>
      <c r="K16" s="8" t="s">
        <v>22</v>
      </c>
      <c r="L16" s="8" t="s">
        <v>22</v>
      </c>
      <c r="M16" s="53">
        <f>M17+M19+M18</f>
        <v>47458.354570000003</v>
      </c>
    </row>
    <row r="17" spans="1:16" ht="27" customHeight="1" x14ac:dyDescent="0.25">
      <c r="A17" s="95"/>
      <c r="B17" s="80"/>
      <c r="C17" s="74"/>
      <c r="D17" s="74"/>
      <c r="E17" s="86"/>
      <c r="F17" s="87"/>
      <c r="G17" s="88" t="s">
        <v>23</v>
      </c>
      <c r="H17" s="11" t="s">
        <v>30</v>
      </c>
      <c r="I17" s="11" t="s">
        <v>42</v>
      </c>
      <c r="J17" s="11" t="s">
        <v>49</v>
      </c>
      <c r="K17" s="11" t="s">
        <v>50</v>
      </c>
      <c r="L17" s="11" t="s">
        <v>34</v>
      </c>
      <c r="M17" s="52">
        <f>22822.3+1620.9-2583.33-300</f>
        <v>21559.870000000003</v>
      </c>
    </row>
    <row r="18" spans="1:16" ht="27" customHeight="1" x14ac:dyDescent="0.25">
      <c r="A18" s="95"/>
      <c r="B18" s="80"/>
      <c r="C18" s="74"/>
      <c r="D18" s="74"/>
      <c r="E18" s="86"/>
      <c r="F18" s="87"/>
      <c r="G18" s="89"/>
      <c r="H18" s="50" t="s">
        <v>30</v>
      </c>
      <c r="I18" s="50" t="s">
        <v>42</v>
      </c>
      <c r="J18" s="50" t="s">
        <v>49</v>
      </c>
      <c r="K18" s="50" t="s">
        <v>50</v>
      </c>
      <c r="L18" s="50" t="s">
        <v>64</v>
      </c>
      <c r="M18" s="51">
        <v>25</v>
      </c>
    </row>
    <row r="19" spans="1:16" ht="43.5" customHeight="1" x14ac:dyDescent="0.25">
      <c r="A19" s="95"/>
      <c r="B19" s="80"/>
      <c r="C19" s="74"/>
      <c r="D19" s="74"/>
      <c r="E19" s="86"/>
      <c r="F19" s="87"/>
      <c r="G19" s="5" t="s">
        <v>24</v>
      </c>
      <c r="H19" s="11" t="s">
        <v>30</v>
      </c>
      <c r="I19" s="11" t="s">
        <v>42</v>
      </c>
      <c r="J19" s="11" t="s">
        <v>49</v>
      </c>
      <c r="K19" s="11" t="s">
        <v>50</v>
      </c>
      <c r="L19" s="11" t="s">
        <v>34</v>
      </c>
      <c r="M19" s="55">
        <f>54500-12601.6-16024.91543</f>
        <v>25873.484570000001</v>
      </c>
      <c r="P19" s="19"/>
    </row>
    <row r="20" spans="1:16" ht="20.25" customHeight="1" x14ac:dyDescent="0.25">
      <c r="A20" s="76" t="s">
        <v>51</v>
      </c>
      <c r="B20" s="80" t="s">
        <v>52</v>
      </c>
      <c r="C20" s="74" t="s">
        <v>19</v>
      </c>
      <c r="D20" s="74">
        <v>2020</v>
      </c>
      <c r="E20" s="86" t="s">
        <v>47</v>
      </c>
      <c r="F20" s="87" t="s">
        <v>53</v>
      </c>
      <c r="G20" s="5" t="s">
        <v>21</v>
      </c>
      <c r="H20" s="6" t="s">
        <v>22</v>
      </c>
      <c r="I20" s="7" t="s">
        <v>22</v>
      </c>
      <c r="J20" s="8" t="s">
        <v>22</v>
      </c>
      <c r="K20" s="8" t="s">
        <v>22</v>
      </c>
      <c r="L20" s="8" t="s">
        <v>22</v>
      </c>
      <c r="M20" s="56">
        <f>M21+M22</f>
        <v>5858.4</v>
      </c>
    </row>
    <row r="21" spans="1:16" ht="28.5" customHeight="1" x14ac:dyDescent="0.25">
      <c r="A21" s="76"/>
      <c r="B21" s="80"/>
      <c r="C21" s="74"/>
      <c r="D21" s="74"/>
      <c r="E21" s="86"/>
      <c r="F21" s="87"/>
      <c r="G21" s="5" t="s">
        <v>23</v>
      </c>
      <c r="H21" s="11" t="s">
        <v>30</v>
      </c>
      <c r="I21" s="11" t="s">
        <v>42</v>
      </c>
      <c r="J21" s="11" t="s">
        <v>49</v>
      </c>
      <c r="K21" s="11" t="s">
        <v>54</v>
      </c>
      <c r="L21" s="11" t="s">
        <v>34</v>
      </c>
      <c r="M21" s="57">
        <f>1729.9+106.43382+778.5</f>
        <v>2614.8338199999998</v>
      </c>
    </row>
    <row r="22" spans="1:16" ht="42" customHeight="1" x14ac:dyDescent="0.25">
      <c r="A22" s="76"/>
      <c r="B22" s="80"/>
      <c r="C22" s="74"/>
      <c r="D22" s="74"/>
      <c r="E22" s="86"/>
      <c r="F22" s="87"/>
      <c r="G22" s="5" t="s">
        <v>24</v>
      </c>
      <c r="H22" s="11" t="s">
        <v>30</v>
      </c>
      <c r="I22" s="11" t="s">
        <v>42</v>
      </c>
      <c r="J22" s="11" t="s">
        <v>49</v>
      </c>
      <c r="K22" s="11" t="s">
        <v>54</v>
      </c>
      <c r="L22" s="11" t="s">
        <v>34</v>
      </c>
      <c r="M22" s="52">
        <f>3350-106.43382</f>
        <v>3243.5661799999998</v>
      </c>
    </row>
    <row r="23" spans="1:16" ht="70.5" customHeight="1" x14ac:dyDescent="0.25">
      <c r="A23" s="20" t="s">
        <v>55</v>
      </c>
      <c r="B23" s="21" t="s">
        <v>56</v>
      </c>
      <c r="C23" s="22" t="s">
        <v>19</v>
      </c>
      <c r="D23" s="4">
        <v>2020</v>
      </c>
      <c r="E23" s="68" t="s">
        <v>47</v>
      </c>
      <c r="F23" s="23" t="s">
        <v>57</v>
      </c>
      <c r="G23" s="4" t="s">
        <v>29</v>
      </c>
      <c r="H23" s="11" t="s">
        <v>30</v>
      </c>
      <c r="I23" s="11" t="s">
        <v>42</v>
      </c>
      <c r="J23" s="11" t="s">
        <v>58</v>
      </c>
      <c r="K23" s="11" t="s">
        <v>59</v>
      </c>
      <c r="L23" s="11" t="s">
        <v>34</v>
      </c>
      <c r="M23" s="58">
        <f>56895.3+4025.51073-2243.08-1494.3107</f>
        <v>57183.420030000001</v>
      </c>
    </row>
    <row r="24" spans="1:16" ht="36" customHeight="1" x14ac:dyDescent="0.25">
      <c r="A24" s="20" t="s">
        <v>60</v>
      </c>
      <c r="B24" s="16" t="s">
        <v>61</v>
      </c>
      <c r="C24" s="22" t="s">
        <v>19</v>
      </c>
      <c r="D24" s="4">
        <v>2020</v>
      </c>
      <c r="E24" s="68" t="s">
        <v>62</v>
      </c>
      <c r="F24" s="23" t="s">
        <v>57</v>
      </c>
      <c r="G24" s="4" t="s">
        <v>29</v>
      </c>
      <c r="H24" s="11" t="s">
        <v>30</v>
      </c>
      <c r="I24" s="11" t="s">
        <v>42</v>
      </c>
      <c r="J24" s="11" t="s">
        <v>58</v>
      </c>
      <c r="K24" s="25" t="s">
        <v>63</v>
      </c>
      <c r="L24" s="11" t="s">
        <v>64</v>
      </c>
      <c r="M24" s="52">
        <f>22228-13336.8</f>
        <v>8891.2000000000007</v>
      </c>
    </row>
    <row r="25" spans="1:16" ht="39" customHeight="1" x14ac:dyDescent="0.25">
      <c r="A25" s="20" t="s">
        <v>65</v>
      </c>
      <c r="B25" s="21" t="s">
        <v>66</v>
      </c>
      <c r="C25" s="22" t="s">
        <v>19</v>
      </c>
      <c r="D25" s="4">
        <v>2020</v>
      </c>
      <c r="E25" s="68" t="s">
        <v>62</v>
      </c>
      <c r="F25" s="23" t="s">
        <v>57</v>
      </c>
      <c r="G25" s="4" t="s">
        <v>29</v>
      </c>
      <c r="H25" s="11" t="s">
        <v>30</v>
      </c>
      <c r="I25" s="11" t="s">
        <v>42</v>
      </c>
      <c r="J25" s="11" t="s">
        <v>58</v>
      </c>
      <c r="K25" s="25" t="s">
        <v>67</v>
      </c>
      <c r="L25" s="11" t="s">
        <v>64</v>
      </c>
      <c r="M25" s="52">
        <f>57945-32805.2</f>
        <v>25139.800000000003</v>
      </c>
    </row>
    <row r="26" spans="1:16" ht="41.25" customHeight="1" x14ac:dyDescent="0.25">
      <c r="A26" s="20" t="s">
        <v>68</v>
      </c>
      <c r="B26" s="21" t="s">
        <v>69</v>
      </c>
      <c r="C26" s="22" t="s">
        <v>19</v>
      </c>
      <c r="D26" s="4">
        <v>2020</v>
      </c>
      <c r="E26" s="68" t="s">
        <v>62</v>
      </c>
      <c r="F26" s="23" t="s">
        <v>57</v>
      </c>
      <c r="G26" s="4" t="s">
        <v>29</v>
      </c>
      <c r="H26" s="11" t="s">
        <v>30</v>
      </c>
      <c r="I26" s="11" t="s">
        <v>42</v>
      </c>
      <c r="J26" s="11" t="s">
        <v>58</v>
      </c>
      <c r="K26" s="25" t="s">
        <v>70</v>
      </c>
      <c r="L26" s="11" t="s">
        <v>64</v>
      </c>
      <c r="M26" s="52">
        <f>32703-19621.8</f>
        <v>13081.2</v>
      </c>
    </row>
    <row r="27" spans="1:16" ht="30" customHeight="1" x14ac:dyDescent="0.25">
      <c r="A27" s="20" t="s">
        <v>71</v>
      </c>
      <c r="B27" s="21" t="s">
        <v>72</v>
      </c>
      <c r="C27" s="22" t="s">
        <v>19</v>
      </c>
      <c r="D27" s="4">
        <v>2020</v>
      </c>
      <c r="E27" s="68" t="s">
        <v>47</v>
      </c>
      <c r="F27" s="23" t="s">
        <v>73</v>
      </c>
      <c r="G27" s="4" t="s">
        <v>29</v>
      </c>
      <c r="H27" s="11" t="s">
        <v>30</v>
      </c>
      <c r="I27" s="11" t="s">
        <v>74</v>
      </c>
      <c r="J27" s="11" t="s">
        <v>43</v>
      </c>
      <c r="K27" s="25" t="s">
        <v>75</v>
      </c>
      <c r="L27" s="11" t="s">
        <v>64</v>
      </c>
      <c r="M27" s="52">
        <v>8547.2000000000007</v>
      </c>
    </row>
    <row r="28" spans="1:16" ht="42.75" customHeight="1" x14ac:dyDescent="0.25">
      <c r="A28" s="11" t="s">
        <v>76</v>
      </c>
      <c r="B28" s="12" t="s">
        <v>77</v>
      </c>
      <c r="C28" s="4" t="s">
        <v>19</v>
      </c>
      <c r="D28" s="4">
        <v>2020</v>
      </c>
      <c r="E28" s="69" t="s">
        <v>47</v>
      </c>
      <c r="F28" s="18" t="s">
        <v>57</v>
      </c>
      <c r="G28" s="4" t="s">
        <v>29</v>
      </c>
      <c r="H28" s="11" t="s">
        <v>30</v>
      </c>
      <c r="I28" s="11" t="s">
        <v>42</v>
      </c>
      <c r="J28" s="11" t="s">
        <v>58</v>
      </c>
      <c r="K28" s="11" t="s">
        <v>78</v>
      </c>
      <c r="L28" s="11" t="s">
        <v>34</v>
      </c>
      <c r="M28" s="52">
        <v>30000</v>
      </c>
    </row>
    <row r="29" spans="1:16" ht="36.75" customHeight="1" x14ac:dyDescent="0.25">
      <c r="A29" s="11" t="s">
        <v>79</v>
      </c>
      <c r="B29" s="16" t="s">
        <v>80</v>
      </c>
      <c r="C29" s="4" t="s">
        <v>19</v>
      </c>
      <c r="D29" s="4">
        <v>2020</v>
      </c>
      <c r="E29" s="69" t="s">
        <v>47</v>
      </c>
      <c r="F29" s="18" t="s">
        <v>73</v>
      </c>
      <c r="G29" s="4" t="s">
        <v>29</v>
      </c>
      <c r="H29" s="11" t="s">
        <v>30</v>
      </c>
      <c r="I29" s="11" t="s">
        <v>42</v>
      </c>
      <c r="J29" s="11" t="s">
        <v>58</v>
      </c>
      <c r="K29" s="11" t="s">
        <v>81</v>
      </c>
      <c r="L29" s="11" t="s">
        <v>34</v>
      </c>
      <c r="M29" s="52">
        <f>1197.4</f>
        <v>1197.4000000000001</v>
      </c>
    </row>
    <row r="30" spans="1:16" ht="39" customHeight="1" x14ac:dyDescent="0.25">
      <c r="A30" s="11" t="s">
        <v>82</v>
      </c>
      <c r="B30" s="16" t="s">
        <v>83</v>
      </c>
      <c r="C30" s="4" t="s">
        <v>19</v>
      </c>
      <c r="D30" s="4">
        <v>2020</v>
      </c>
      <c r="E30" s="69" t="s">
        <v>47</v>
      </c>
      <c r="F30" s="18" t="s">
        <v>73</v>
      </c>
      <c r="G30" s="4" t="s">
        <v>29</v>
      </c>
      <c r="H30" s="11" t="s">
        <v>30</v>
      </c>
      <c r="I30" s="11" t="s">
        <v>42</v>
      </c>
      <c r="J30" s="11" t="s">
        <v>58</v>
      </c>
      <c r="K30" s="11" t="s">
        <v>84</v>
      </c>
      <c r="L30" s="11" t="s">
        <v>34</v>
      </c>
      <c r="M30" s="52">
        <f>2808.2 -218.4</f>
        <v>2589.7999999999997</v>
      </c>
    </row>
    <row r="31" spans="1:16" ht="19.5" customHeight="1" x14ac:dyDescent="0.25">
      <c r="A31" s="76" t="s">
        <v>85</v>
      </c>
      <c r="B31" s="80" t="s">
        <v>86</v>
      </c>
      <c r="C31" s="74" t="s">
        <v>19</v>
      </c>
      <c r="D31" s="74">
        <v>2020</v>
      </c>
      <c r="E31" s="81">
        <v>2020</v>
      </c>
      <c r="F31" s="74" t="s">
        <v>87</v>
      </c>
      <c r="G31" s="5" t="s">
        <v>88</v>
      </c>
      <c r="H31" s="26" t="s">
        <v>20</v>
      </c>
      <c r="I31" s="26" t="s">
        <v>20</v>
      </c>
      <c r="J31" s="26" t="s">
        <v>20</v>
      </c>
      <c r="K31" s="26" t="s">
        <v>20</v>
      </c>
      <c r="L31" s="26" t="s">
        <v>20</v>
      </c>
      <c r="M31" s="53">
        <f>M32+M36+M37</f>
        <v>138034.26276000001</v>
      </c>
    </row>
    <row r="32" spans="1:16" ht="22.5" customHeight="1" x14ac:dyDescent="0.25">
      <c r="A32" s="76"/>
      <c r="B32" s="80"/>
      <c r="C32" s="74"/>
      <c r="D32" s="74"/>
      <c r="E32" s="81"/>
      <c r="F32" s="74"/>
      <c r="G32" s="74" t="s">
        <v>29</v>
      </c>
      <c r="H32" s="85" t="s">
        <v>89</v>
      </c>
      <c r="I32" s="85"/>
      <c r="J32" s="85"/>
      <c r="K32" s="85"/>
      <c r="L32" s="85"/>
      <c r="M32" s="53">
        <f>M33+M34+M35</f>
        <v>51320</v>
      </c>
    </row>
    <row r="33" spans="1:14" ht="30.75" customHeight="1" x14ac:dyDescent="0.25">
      <c r="A33" s="76"/>
      <c r="B33" s="80"/>
      <c r="C33" s="74"/>
      <c r="D33" s="74"/>
      <c r="E33" s="81"/>
      <c r="F33" s="74"/>
      <c r="G33" s="74"/>
      <c r="H33" s="11" t="s">
        <v>30</v>
      </c>
      <c r="I33" s="11" t="s">
        <v>90</v>
      </c>
      <c r="J33" s="11" t="s">
        <v>43</v>
      </c>
      <c r="K33" s="11" t="s">
        <v>91</v>
      </c>
      <c r="L33" s="11" t="s">
        <v>34</v>
      </c>
      <c r="M33" s="52">
        <v>435.8</v>
      </c>
      <c r="N33" s="3" t="s">
        <v>92</v>
      </c>
    </row>
    <row r="34" spans="1:14" ht="28.5" customHeight="1" x14ac:dyDescent="0.25">
      <c r="A34" s="76"/>
      <c r="B34" s="80"/>
      <c r="C34" s="74"/>
      <c r="D34" s="74"/>
      <c r="E34" s="81"/>
      <c r="F34" s="74"/>
      <c r="G34" s="74"/>
      <c r="H34" s="11" t="s">
        <v>30</v>
      </c>
      <c r="I34" s="11" t="s">
        <v>90</v>
      </c>
      <c r="J34" s="11" t="s">
        <v>43</v>
      </c>
      <c r="K34" s="11" t="s">
        <v>93</v>
      </c>
      <c r="L34" s="11" t="s">
        <v>34</v>
      </c>
      <c r="M34" s="51">
        <f>2814.7-2400</f>
        <v>414.69999999999982</v>
      </c>
      <c r="N34" s="27" t="s">
        <v>94</v>
      </c>
    </row>
    <row r="35" spans="1:14" ht="28.5" customHeight="1" x14ac:dyDescent="0.25">
      <c r="A35" s="76"/>
      <c r="B35" s="80"/>
      <c r="C35" s="74"/>
      <c r="D35" s="74"/>
      <c r="E35" s="81"/>
      <c r="F35" s="74"/>
      <c r="G35" s="74"/>
      <c r="H35" s="11" t="s">
        <v>30</v>
      </c>
      <c r="I35" s="11" t="s">
        <v>90</v>
      </c>
      <c r="J35" s="11" t="s">
        <v>43</v>
      </c>
      <c r="K35" s="11" t="s">
        <v>95</v>
      </c>
      <c r="L35" s="11" t="s">
        <v>34</v>
      </c>
      <c r="M35" s="51">
        <f>20710.3+33058-444.6-4805.3-448.9+2400</f>
        <v>50469.5</v>
      </c>
      <c r="N35" s="27" t="s">
        <v>94</v>
      </c>
    </row>
    <row r="36" spans="1:14" ht="45" customHeight="1" x14ac:dyDescent="0.25">
      <c r="A36" s="76"/>
      <c r="B36" s="80"/>
      <c r="C36" s="74"/>
      <c r="D36" s="74"/>
      <c r="E36" s="81"/>
      <c r="F36" s="74"/>
      <c r="G36" s="4" t="s">
        <v>24</v>
      </c>
      <c r="H36" s="11" t="s">
        <v>30</v>
      </c>
      <c r="I36" s="11" t="s">
        <v>90</v>
      </c>
      <c r="J36" s="11" t="s">
        <v>43</v>
      </c>
      <c r="K36" s="11" t="s">
        <v>91</v>
      </c>
      <c r="L36" s="11" t="s">
        <v>34</v>
      </c>
      <c r="M36" s="52">
        <v>435.75006000000002</v>
      </c>
    </row>
    <row r="37" spans="1:14" ht="29.25" customHeight="1" x14ac:dyDescent="0.25">
      <c r="A37" s="76"/>
      <c r="B37" s="80"/>
      <c r="C37" s="74"/>
      <c r="D37" s="74"/>
      <c r="E37" s="81"/>
      <c r="F37" s="74"/>
      <c r="G37" s="4" t="s">
        <v>25</v>
      </c>
      <c r="H37" s="11" t="s">
        <v>30</v>
      </c>
      <c r="I37" s="11" t="s">
        <v>90</v>
      </c>
      <c r="J37" s="11" t="s">
        <v>43</v>
      </c>
      <c r="K37" s="11" t="s">
        <v>91</v>
      </c>
      <c r="L37" s="11" t="s">
        <v>34</v>
      </c>
      <c r="M37" s="52">
        <v>86278.512700000007</v>
      </c>
    </row>
    <row r="38" spans="1:14" ht="22.5" customHeight="1" x14ac:dyDescent="0.25">
      <c r="A38" s="76" t="s">
        <v>96</v>
      </c>
      <c r="B38" s="80" t="s">
        <v>97</v>
      </c>
      <c r="C38" s="74" t="s">
        <v>19</v>
      </c>
      <c r="D38" s="74">
        <v>2020</v>
      </c>
      <c r="E38" s="81">
        <v>2021</v>
      </c>
      <c r="F38" s="76" t="s">
        <v>98</v>
      </c>
      <c r="G38" s="5" t="s">
        <v>88</v>
      </c>
      <c r="H38" s="26" t="s">
        <v>20</v>
      </c>
      <c r="I38" s="26" t="s">
        <v>20</v>
      </c>
      <c r="J38" s="26" t="s">
        <v>20</v>
      </c>
      <c r="K38" s="26" t="s">
        <v>20</v>
      </c>
      <c r="L38" s="26" t="s">
        <v>20</v>
      </c>
      <c r="M38" s="53">
        <f>M39+M40</f>
        <v>5819.3</v>
      </c>
    </row>
    <row r="39" spans="1:14" ht="30.75" customHeight="1" x14ac:dyDescent="0.25">
      <c r="A39" s="76"/>
      <c r="B39" s="80"/>
      <c r="C39" s="74"/>
      <c r="D39" s="74"/>
      <c r="E39" s="81"/>
      <c r="F39" s="76"/>
      <c r="G39" s="28" t="s">
        <v>29</v>
      </c>
      <c r="H39" s="29" t="s">
        <v>30</v>
      </c>
      <c r="I39" s="29" t="s">
        <v>90</v>
      </c>
      <c r="J39" s="29" t="s">
        <v>43</v>
      </c>
      <c r="K39" s="15" t="s">
        <v>99</v>
      </c>
      <c r="L39" s="29" t="s">
        <v>34</v>
      </c>
      <c r="M39" s="59">
        <f>6888.5-1069.2</f>
        <v>5819.3</v>
      </c>
    </row>
    <row r="40" spans="1:14" ht="47.25" customHeight="1" x14ac:dyDescent="0.25">
      <c r="A40" s="76"/>
      <c r="B40" s="80"/>
      <c r="C40" s="74"/>
      <c r="D40" s="74"/>
      <c r="E40" s="81"/>
      <c r="F40" s="76"/>
      <c r="G40" s="28" t="s">
        <v>24</v>
      </c>
      <c r="H40" s="29" t="s">
        <v>30</v>
      </c>
      <c r="I40" s="29" t="s">
        <v>90</v>
      </c>
      <c r="J40" s="29" t="s">
        <v>43</v>
      </c>
      <c r="K40" s="15" t="s">
        <v>99</v>
      </c>
      <c r="L40" s="29" t="s">
        <v>34</v>
      </c>
      <c r="M40" s="59">
        <f>156142.4-144876.6+1069.2-12335</f>
        <v>0</v>
      </c>
    </row>
    <row r="41" spans="1:14" ht="22.5" customHeight="1" x14ac:dyDescent="0.25">
      <c r="A41" s="76" t="s">
        <v>100</v>
      </c>
      <c r="B41" s="80" t="s">
        <v>101</v>
      </c>
      <c r="C41" s="74" t="s">
        <v>19</v>
      </c>
      <c r="D41" s="74">
        <v>2020</v>
      </c>
      <c r="E41" s="81">
        <v>2020</v>
      </c>
      <c r="F41" s="74" t="s">
        <v>102</v>
      </c>
      <c r="G41" s="5" t="s">
        <v>88</v>
      </c>
      <c r="H41" s="26" t="s">
        <v>20</v>
      </c>
      <c r="I41" s="26" t="s">
        <v>20</v>
      </c>
      <c r="J41" s="26" t="s">
        <v>20</v>
      </c>
      <c r="K41" s="26" t="s">
        <v>20</v>
      </c>
      <c r="L41" s="26" t="s">
        <v>20</v>
      </c>
      <c r="M41" s="53">
        <f>M44+M45+M46+M43</f>
        <v>629208.29564999999</v>
      </c>
    </row>
    <row r="42" spans="1:14" ht="24" customHeight="1" x14ac:dyDescent="0.25">
      <c r="A42" s="76"/>
      <c r="B42" s="80"/>
      <c r="C42" s="74"/>
      <c r="D42" s="74"/>
      <c r="E42" s="81"/>
      <c r="F42" s="74"/>
      <c r="G42" s="77" t="s">
        <v>89</v>
      </c>
      <c r="H42" s="77"/>
      <c r="I42" s="77"/>
      <c r="J42" s="77"/>
      <c r="K42" s="77"/>
      <c r="L42" s="77"/>
      <c r="M42" s="52">
        <f>M43+M44</f>
        <v>214033.1</v>
      </c>
    </row>
    <row r="43" spans="1:14" ht="30" customHeight="1" x14ac:dyDescent="0.25">
      <c r="A43" s="76"/>
      <c r="B43" s="80"/>
      <c r="C43" s="74"/>
      <c r="D43" s="74"/>
      <c r="E43" s="81"/>
      <c r="F43" s="74"/>
      <c r="G43" s="4" t="s">
        <v>29</v>
      </c>
      <c r="H43" s="11" t="s">
        <v>30</v>
      </c>
      <c r="I43" s="11" t="s">
        <v>90</v>
      </c>
      <c r="J43" s="11" t="s">
        <v>49</v>
      </c>
      <c r="K43" s="11" t="s">
        <v>103</v>
      </c>
      <c r="L43" s="11" t="s">
        <v>34</v>
      </c>
      <c r="M43" s="52">
        <v>192181.7</v>
      </c>
      <c r="N43" s="3" t="s">
        <v>94</v>
      </c>
    </row>
    <row r="44" spans="1:14" ht="30" customHeight="1" x14ac:dyDescent="0.25">
      <c r="A44" s="76"/>
      <c r="B44" s="80"/>
      <c r="C44" s="74"/>
      <c r="D44" s="74"/>
      <c r="E44" s="81"/>
      <c r="F44" s="74"/>
      <c r="G44" s="4" t="s">
        <v>29</v>
      </c>
      <c r="H44" s="11" t="s">
        <v>30</v>
      </c>
      <c r="I44" s="11" t="s">
        <v>90</v>
      </c>
      <c r="J44" s="11" t="s">
        <v>49</v>
      </c>
      <c r="K44" s="11" t="s">
        <v>104</v>
      </c>
      <c r="L44" s="11" t="s">
        <v>34</v>
      </c>
      <c r="M44" s="52">
        <v>21851.4</v>
      </c>
      <c r="N44" s="3" t="s">
        <v>92</v>
      </c>
    </row>
    <row r="45" spans="1:14" ht="46.5" customHeight="1" x14ac:dyDescent="0.25">
      <c r="A45" s="76"/>
      <c r="B45" s="80"/>
      <c r="C45" s="74"/>
      <c r="D45" s="74"/>
      <c r="E45" s="81"/>
      <c r="F45" s="74"/>
      <c r="G45" s="4" t="s">
        <v>24</v>
      </c>
      <c r="H45" s="11" t="s">
        <v>30</v>
      </c>
      <c r="I45" s="11" t="s">
        <v>90</v>
      </c>
      <c r="J45" s="11" t="s">
        <v>49</v>
      </c>
      <c r="K45" s="11" t="s">
        <v>104</v>
      </c>
      <c r="L45" s="11" t="s">
        <v>34</v>
      </c>
      <c r="M45" s="52">
        <v>13110.79565</v>
      </c>
      <c r="N45" s="3" t="s">
        <v>92</v>
      </c>
    </row>
    <row r="46" spans="1:14" ht="38.25" customHeight="1" x14ac:dyDescent="0.25">
      <c r="A46" s="76"/>
      <c r="B46" s="80"/>
      <c r="C46" s="74"/>
      <c r="D46" s="74"/>
      <c r="E46" s="81"/>
      <c r="F46" s="74"/>
      <c r="G46" s="4" t="s">
        <v>25</v>
      </c>
      <c r="H46" s="11" t="s">
        <v>30</v>
      </c>
      <c r="I46" s="11" t="s">
        <v>90</v>
      </c>
      <c r="J46" s="11" t="s">
        <v>49</v>
      </c>
      <c r="K46" s="11" t="s">
        <v>104</v>
      </c>
      <c r="L46" s="11" t="s">
        <v>34</v>
      </c>
      <c r="M46" s="52">
        <v>402064.4</v>
      </c>
      <c r="N46" s="3" t="s">
        <v>92</v>
      </c>
    </row>
    <row r="47" spans="1:14" ht="38.25" customHeight="1" x14ac:dyDescent="0.25">
      <c r="A47" s="11" t="s">
        <v>105</v>
      </c>
      <c r="B47" s="16" t="s">
        <v>106</v>
      </c>
      <c r="C47" s="4" t="s">
        <v>19</v>
      </c>
      <c r="D47" s="4">
        <v>2020</v>
      </c>
      <c r="E47" s="66">
        <v>2020</v>
      </c>
      <c r="F47" s="4" t="s">
        <v>73</v>
      </c>
      <c r="G47" s="4" t="s">
        <v>29</v>
      </c>
      <c r="H47" s="11" t="s">
        <v>30</v>
      </c>
      <c r="I47" s="11" t="s">
        <v>90</v>
      </c>
      <c r="J47" s="11" t="s">
        <v>49</v>
      </c>
      <c r="K47" s="11" t="s">
        <v>107</v>
      </c>
      <c r="L47" s="11" t="s">
        <v>34</v>
      </c>
      <c r="M47" s="52">
        <f>6432.2 -253.4</f>
        <v>6178.8</v>
      </c>
    </row>
    <row r="48" spans="1:14" ht="38.25" customHeight="1" x14ac:dyDescent="0.25">
      <c r="A48" s="11" t="s">
        <v>108</v>
      </c>
      <c r="B48" s="12" t="s">
        <v>109</v>
      </c>
      <c r="C48" s="4" t="s">
        <v>19</v>
      </c>
      <c r="D48" s="4">
        <v>2020</v>
      </c>
      <c r="E48" s="66">
        <v>2020</v>
      </c>
      <c r="F48" s="4" t="s">
        <v>110</v>
      </c>
      <c r="G48" s="4" t="s">
        <v>29</v>
      </c>
      <c r="H48" s="11" t="s">
        <v>30</v>
      </c>
      <c r="I48" s="11" t="s">
        <v>90</v>
      </c>
      <c r="J48" s="11" t="s">
        <v>49</v>
      </c>
      <c r="K48" s="11" t="s">
        <v>111</v>
      </c>
      <c r="L48" s="11" t="s">
        <v>34</v>
      </c>
      <c r="M48" s="52">
        <f>22.382</f>
        <v>22.382000000000001</v>
      </c>
    </row>
    <row r="49" spans="1:13" ht="38.25" customHeight="1" x14ac:dyDescent="0.25">
      <c r="A49" s="11" t="s">
        <v>112</v>
      </c>
      <c r="B49" s="12" t="s">
        <v>113</v>
      </c>
      <c r="C49" s="4" t="s">
        <v>19</v>
      </c>
      <c r="D49" s="4">
        <v>2020</v>
      </c>
      <c r="E49" s="66">
        <v>2020</v>
      </c>
      <c r="F49" s="4" t="s">
        <v>110</v>
      </c>
      <c r="G49" s="4" t="s">
        <v>29</v>
      </c>
      <c r="H49" s="11" t="s">
        <v>30</v>
      </c>
      <c r="I49" s="11" t="s">
        <v>90</v>
      </c>
      <c r="J49" s="11" t="s">
        <v>49</v>
      </c>
      <c r="K49" s="11" t="s">
        <v>111</v>
      </c>
      <c r="L49" s="11" t="s">
        <v>34</v>
      </c>
      <c r="M49" s="52">
        <f>21.874+54.3</f>
        <v>76.173999999999992</v>
      </c>
    </row>
    <row r="50" spans="1:13" ht="38.25" customHeight="1" x14ac:dyDescent="0.25">
      <c r="A50" s="11" t="s">
        <v>114</v>
      </c>
      <c r="B50" s="12" t="s">
        <v>115</v>
      </c>
      <c r="C50" s="4" t="s">
        <v>19</v>
      </c>
      <c r="D50" s="4">
        <v>2020</v>
      </c>
      <c r="E50" s="66">
        <v>2020</v>
      </c>
      <c r="F50" s="4" t="s">
        <v>110</v>
      </c>
      <c r="G50" s="4" t="s">
        <v>29</v>
      </c>
      <c r="H50" s="11" t="s">
        <v>30</v>
      </c>
      <c r="I50" s="11" t="s">
        <v>90</v>
      </c>
      <c r="J50" s="11" t="s">
        <v>49</v>
      </c>
      <c r="K50" s="11" t="s">
        <v>111</v>
      </c>
      <c r="L50" s="11" t="s">
        <v>34</v>
      </c>
      <c r="M50" s="52">
        <v>26.754999999999999</v>
      </c>
    </row>
    <row r="51" spans="1:13" ht="38.25" customHeight="1" x14ac:dyDescent="0.25">
      <c r="A51" s="11" t="s">
        <v>116</v>
      </c>
      <c r="B51" s="12" t="s">
        <v>117</v>
      </c>
      <c r="C51" s="4" t="s">
        <v>19</v>
      </c>
      <c r="D51" s="4">
        <v>2020</v>
      </c>
      <c r="E51" s="66">
        <v>2020</v>
      </c>
      <c r="F51" s="4" t="s">
        <v>110</v>
      </c>
      <c r="G51" s="4" t="s">
        <v>29</v>
      </c>
      <c r="H51" s="11" t="s">
        <v>30</v>
      </c>
      <c r="I51" s="11" t="s">
        <v>90</v>
      </c>
      <c r="J51" s="11" t="s">
        <v>49</v>
      </c>
      <c r="K51" s="11" t="s">
        <v>111</v>
      </c>
      <c r="L51" s="11" t="s">
        <v>34</v>
      </c>
      <c r="M51" s="52">
        <f>63.889+187.4</f>
        <v>251.28900000000002</v>
      </c>
    </row>
    <row r="52" spans="1:13" ht="38.25" customHeight="1" x14ac:dyDescent="0.25">
      <c r="A52" s="11" t="s">
        <v>118</v>
      </c>
      <c r="B52" s="12" t="s">
        <v>119</v>
      </c>
      <c r="C52" s="4" t="s">
        <v>19</v>
      </c>
      <c r="D52" s="4">
        <v>2020</v>
      </c>
      <c r="E52" s="66">
        <v>2020</v>
      </c>
      <c r="F52" s="4" t="s">
        <v>110</v>
      </c>
      <c r="G52" s="4" t="s">
        <v>29</v>
      </c>
      <c r="H52" s="11" t="s">
        <v>30</v>
      </c>
      <c r="I52" s="11" t="s">
        <v>90</v>
      </c>
      <c r="J52" s="11" t="s">
        <v>49</v>
      </c>
      <c r="K52" s="11" t="s">
        <v>120</v>
      </c>
      <c r="L52" s="11" t="s">
        <v>34</v>
      </c>
      <c r="M52" s="52">
        <f>26.7+202.3</f>
        <v>229</v>
      </c>
    </row>
    <row r="53" spans="1:13" ht="81" customHeight="1" x14ac:dyDescent="0.25">
      <c r="A53" s="11" t="s">
        <v>121</v>
      </c>
      <c r="B53" s="12" t="s">
        <v>122</v>
      </c>
      <c r="C53" s="4" t="s">
        <v>19</v>
      </c>
      <c r="D53" s="4">
        <v>2020</v>
      </c>
      <c r="E53" s="66">
        <v>2022</v>
      </c>
      <c r="F53" s="11" t="s">
        <v>123</v>
      </c>
      <c r="G53" s="4" t="s">
        <v>24</v>
      </c>
      <c r="H53" s="11" t="s">
        <v>30</v>
      </c>
      <c r="I53" s="11" t="s">
        <v>124</v>
      </c>
      <c r="J53" s="11" t="s">
        <v>31</v>
      </c>
      <c r="K53" s="17" t="s">
        <v>125</v>
      </c>
      <c r="L53" s="11" t="s">
        <v>34</v>
      </c>
      <c r="M53" s="52">
        <f>69830.9-0.02+35008.45444</f>
        <v>104839.33443999999</v>
      </c>
    </row>
    <row r="54" spans="1:13" ht="57.75" customHeight="1" x14ac:dyDescent="0.25">
      <c r="A54" s="11" t="s">
        <v>126</v>
      </c>
      <c r="B54" s="12" t="s">
        <v>127</v>
      </c>
      <c r="C54" s="4" t="s">
        <v>19</v>
      </c>
      <c r="D54" s="4">
        <v>2020</v>
      </c>
      <c r="E54" s="66">
        <v>2021</v>
      </c>
      <c r="F54" s="11" t="s">
        <v>128</v>
      </c>
      <c r="G54" s="4" t="s">
        <v>29</v>
      </c>
      <c r="H54" s="11" t="s">
        <v>30</v>
      </c>
      <c r="I54" s="11" t="s">
        <v>129</v>
      </c>
      <c r="J54" s="11" t="s">
        <v>49</v>
      </c>
      <c r="K54" s="17" t="s">
        <v>130</v>
      </c>
      <c r="L54" s="11" t="s">
        <v>34</v>
      </c>
      <c r="M54" s="52">
        <f>5800.6-218.6</f>
        <v>5582</v>
      </c>
    </row>
    <row r="55" spans="1:13" ht="39" customHeight="1" x14ac:dyDescent="0.25">
      <c r="A55" s="11" t="s">
        <v>131</v>
      </c>
      <c r="B55" s="12" t="s">
        <v>132</v>
      </c>
      <c r="C55" s="4" t="s">
        <v>19</v>
      </c>
      <c r="D55" s="4">
        <v>2020</v>
      </c>
      <c r="E55" s="66">
        <v>2022</v>
      </c>
      <c r="F55" s="11" t="s">
        <v>73</v>
      </c>
      <c r="G55" s="4" t="s">
        <v>29</v>
      </c>
      <c r="H55" s="11" t="s">
        <v>30</v>
      </c>
      <c r="I55" s="11" t="s">
        <v>129</v>
      </c>
      <c r="J55" s="11" t="s">
        <v>49</v>
      </c>
      <c r="K55" s="17" t="s">
        <v>133</v>
      </c>
      <c r="L55" s="11" t="s">
        <v>34</v>
      </c>
      <c r="M55" s="52">
        <f>8488-8487.6</f>
        <v>0.3999999999996362</v>
      </c>
    </row>
    <row r="56" spans="1:13" ht="39" customHeight="1" x14ac:dyDescent="0.25">
      <c r="A56" s="11" t="s">
        <v>134</v>
      </c>
      <c r="B56" s="30" t="s">
        <v>235</v>
      </c>
      <c r="C56" s="4" t="s">
        <v>19</v>
      </c>
      <c r="D56" s="4">
        <v>2020</v>
      </c>
      <c r="E56" s="66">
        <v>2020</v>
      </c>
      <c r="F56" s="11" t="s">
        <v>73</v>
      </c>
      <c r="G56" s="4" t="s">
        <v>29</v>
      </c>
      <c r="H56" s="11" t="s">
        <v>30</v>
      </c>
      <c r="I56" s="11" t="s">
        <v>42</v>
      </c>
      <c r="J56" s="11" t="s">
        <v>43</v>
      </c>
      <c r="K56" s="17" t="s">
        <v>135</v>
      </c>
      <c r="L56" s="11" t="s">
        <v>64</v>
      </c>
      <c r="M56" s="52">
        <v>614.6</v>
      </c>
    </row>
    <row r="57" spans="1:13" ht="39" customHeight="1" x14ac:dyDescent="0.25">
      <c r="A57" s="11" t="s">
        <v>136</v>
      </c>
      <c r="B57" s="30" t="s">
        <v>137</v>
      </c>
      <c r="C57" s="4" t="s">
        <v>19</v>
      </c>
      <c r="D57" s="4">
        <v>2020</v>
      </c>
      <c r="E57" s="66">
        <v>2020</v>
      </c>
      <c r="F57" s="11" t="s">
        <v>73</v>
      </c>
      <c r="G57" s="4" t="s">
        <v>29</v>
      </c>
      <c r="H57" s="11" t="s">
        <v>30</v>
      </c>
      <c r="I57" s="11" t="s">
        <v>42</v>
      </c>
      <c r="J57" s="11" t="s">
        <v>43</v>
      </c>
      <c r="K57" s="17" t="s">
        <v>138</v>
      </c>
      <c r="L57" s="11" t="s">
        <v>64</v>
      </c>
      <c r="M57" s="52">
        <v>877.3</v>
      </c>
    </row>
    <row r="58" spans="1:13" ht="39" customHeight="1" x14ac:dyDescent="0.25">
      <c r="A58" s="11" t="s">
        <v>139</v>
      </c>
      <c r="B58" s="31" t="s">
        <v>140</v>
      </c>
      <c r="C58" s="4" t="s">
        <v>19</v>
      </c>
      <c r="D58" s="4">
        <v>2020</v>
      </c>
      <c r="E58" s="66">
        <v>2020</v>
      </c>
      <c r="F58" s="11" t="s">
        <v>73</v>
      </c>
      <c r="G58" s="4" t="s">
        <v>29</v>
      </c>
      <c r="H58" s="11" t="s">
        <v>30</v>
      </c>
      <c r="I58" s="11" t="s">
        <v>42</v>
      </c>
      <c r="J58" s="11" t="s">
        <v>43</v>
      </c>
      <c r="K58" s="17" t="s">
        <v>141</v>
      </c>
      <c r="L58" s="11" t="s">
        <v>64</v>
      </c>
      <c r="M58" s="52">
        <v>598.9</v>
      </c>
    </row>
    <row r="59" spans="1:13" ht="39" customHeight="1" x14ac:dyDescent="0.25">
      <c r="A59" s="11" t="s">
        <v>142</v>
      </c>
      <c r="B59" s="32" t="s">
        <v>143</v>
      </c>
      <c r="C59" s="4" t="s">
        <v>19</v>
      </c>
      <c r="D59" s="4">
        <v>2020</v>
      </c>
      <c r="E59" s="66">
        <v>2020</v>
      </c>
      <c r="F59" s="11" t="s">
        <v>73</v>
      </c>
      <c r="G59" s="4" t="s">
        <v>29</v>
      </c>
      <c r="H59" s="11" t="s">
        <v>30</v>
      </c>
      <c r="I59" s="11" t="s">
        <v>42</v>
      </c>
      <c r="J59" s="11" t="s">
        <v>43</v>
      </c>
      <c r="K59" s="17" t="s">
        <v>144</v>
      </c>
      <c r="L59" s="11" t="s">
        <v>64</v>
      </c>
      <c r="M59" s="52">
        <v>855.7</v>
      </c>
    </row>
    <row r="60" spans="1:13" ht="57" customHeight="1" x14ac:dyDescent="0.25">
      <c r="A60" s="11" t="s">
        <v>145</v>
      </c>
      <c r="B60" s="33" t="s">
        <v>146</v>
      </c>
      <c r="C60" s="4" t="s">
        <v>19</v>
      </c>
      <c r="D60" s="4">
        <v>2020</v>
      </c>
      <c r="E60" s="66">
        <v>2020</v>
      </c>
      <c r="F60" s="11" t="s">
        <v>57</v>
      </c>
      <c r="G60" s="4" t="s">
        <v>29</v>
      </c>
      <c r="H60" s="11" t="s">
        <v>30</v>
      </c>
      <c r="I60" s="11" t="s">
        <v>42</v>
      </c>
      <c r="J60" s="11" t="s">
        <v>58</v>
      </c>
      <c r="K60" s="17" t="s">
        <v>147</v>
      </c>
      <c r="L60" s="11" t="s">
        <v>34</v>
      </c>
      <c r="M60" s="52">
        <f>40000+2243.08+2583.33</f>
        <v>44826.41</v>
      </c>
    </row>
    <row r="61" spans="1:13" ht="57" customHeight="1" x14ac:dyDescent="0.25">
      <c r="A61" s="11" t="s">
        <v>148</v>
      </c>
      <c r="B61" s="33" t="s">
        <v>149</v>
      </c>
      <c r="C61" s="4" t="s">
        <v>19</v>
      </c>
      <c r="D61" s="4">
        <v>2020</v>
      </c>
      <c r="E61" s="66">
        <v>2021</v>
      </c>
      <c r="F61" s="11" t="s">
        <v>73</v>
      </c>
      <c r="G61" s="4" t="s">
        <v>29</v>
      </c>
      <c r="H61" s="11" t="s">
        <v>30</v>
      </c>
      <c r="I61" s="11" t="s">
        <v>42</v>
      </c>
      <c r="J61" s="11" t="s">
        <v>58</v>
      </c>
      <c r="K61" s="17" t="s">
        <v>150</v>
      </c>
      <c r="L61" s="11" t="s">
        <v>34</v>
      </c>
      <c r="M61" s="51">
        <f>20+54.3+717</f>
        <v>791.3</v>
      </c>
    </row>
    <row r="62" spans="1:13" ht="57" customHeight="1" x14ac:dyDescent="0.25">
      <c r="A62" s="11" t="s">
        <v>151</v>
      </c>
      <c r="B62" s="33" t="s">
        <v>152</v>
      </c>
      <c r="C62" s="4" t="s">
        <v>19</v>
      </c>
      <c r="D62" s="4">
        <v>2020</v>
      </c>
      <c r="E62" s="66">
        <v>2020</v>
      </c>
      <c r="F62" s="11" t="s">
        <v>153</v>
      </c>
      <c r="G62" s="4" t="s">
        <v>29</v>
      </c>
      <c r="H62" s="11" t="s">
        <v>30</v>
      </c>
      <c r="I62" s="11" t="s">
        <v>42</v>
      </c>
      <c r="J62" s="11" t="s">
        <v>58</v>
      </c>
      <c r="K62" s="17" t="s">
        <v>154</v>
      </c>
      <c r="L62" s="11" t="s">
        <v>34</v>
      </c>
      <c r="M62" s="52">
        <f>186.3+169.5</f>
        <v>355.8</v>
      </c>
    </row>
    <row r="63" spans="1:13" ht="40.5" customHeight="1" x14ac:dyDescent="0.25">
      <c r="A63" s="11" t="s">
        <v>155</v>
      </c>
      <c r="B63" s="16" t="s">
        <v>156</v>
      </c>
      <c r="C63" s="4" t="s">
        <v>19</v>
      </c>
      <c r="D63" s="4">
        <v>2020</v>
      </c>
      <c r="E63" s="66">
        <v>2020</v>
      </c>
      <c r="F63" s="11" t="s">
        <v>73</v>
      </c>
      <c r="G63" s="4" t="s">
        <v>29</v>
      </c>
      <c r="H63" s="11" t="s">
        <v>30</v>
      </c>
      <c r="I63" s="11" t="s">
        <v>42</v>
      </c>
      <c r="J63" s="11" t="s">
        <v>49</v>
      </c>
      <c r="K63" s="17" t="s">
        <v>157</v>
      </c>
      <c r="L63" s="11" t="s">
        <v>34</v>
      </c>
      <c r="M63" s="52">
        <v>189</v>
      </c>
    </row>
    <row r="64" spans="1:13" ht="40.5" customHeight="1" x14ac:dyDescent="0.25">
      <c r="A64" s="47" t="s">
        <v>236</v>
      </c>
      <c r="B64" s="16" t="s">
        <v>237</v>
      </c>
      <c r="C64" s="48" t="s">
        <v>19</v>
      </c>
      <c r="D64" s="48">
        <v>2020</v>
      </c>
      <c r="E64" s="66">
        <v>2020</v>
      </c>
      <c r="F64" s="47" t="s">
        <v>73</v>
      </c>
      <c r="G64" s="48" t="s">
        <v>29</v>
      </c>
      <c r="H64" s="47" t="s">
        <v>30</v>
      </c>
      <c r="I64" s="47" t="s">
        <v>90</v>
      </c>
      <c r="J64" s="47" t="s">
        <v>43</v>
      </c>
      <c r="K64" s="49" t="s">
        <v>238</v>
      </c>
      <c r="L64" s="47" t="s">
        <v>34</v>
      </c>
      <c r="M64" s="52">
        <v>1250.5</v>
      </c>
    </row>
    <row r="65" spans="1:13" ht="27" customHeight="1" x14ac:dyDescent="0.25">
      <c r="A65" s="84">
        <v>2</v>
      </c>
      <c r="B65" s="77" t="s">
        <v>158</v>
      </c>
      <c r="C65" s="77" t="s">
        <v>19</v>
      </c>
      <c r="D65" s="77">
        <v>2020</v>
      </c>
      <c r="E65" s="78">
        <v>2026</v>
      </c>
      <c r="F65" s="77" t="s">
        <v>22</v>
      </c>
      <c r="G65" s="5" t="s">
        <v>21</v>
      </c>
      <c r="H65" s="26" t="s">
        <v>22</v>
      </c>
      <c r="I65" s="26" t="s">
        <v>22</v>
      </c>
      <c r="J65" s="26" t="s">
        <v>22</v>
      </c>
      <c r="K65" s="26" t="s">
        <v>22</v>
      </c>
      <c r="L65" s="26" t="s">
        <v>22</v>
      </c>
      <c r="M65" s="53">
        <f>M66+M67+M68</f>
        <v>166936.5</v>
      </c>
    </row>
    <row r="66" spans="1:13" ht="39.75" customHeight="1" x14ac:dyDescent="0.25">
      <c r="A66" s="84"/>
      <c r="B66" s="77"/>
      <c r="C66" s="77"/>
      <c r="D66" s="77"/>
      <c r="E66" s="78"/>
      <c r="F66" s="77"/>
      <c r="G66" s="5" t="s">
        <v>23</v>
      </c>
      <c r="H66" s="26" t="s">
        <v>22</v>
      </c>
      <c r="I66" s="26" t="s">
        <v>22</v>
      </c>
      <c r="J66" s="26" t="s">
        <v>22</v>
      </c>
      <c r="K66" s="26" t="s">
        <v>22</v>
      </c>
      <c r="L66" s="26" t="s">
        <v>22</v>
      </c>
      <c r="M66" s="53">
        <f>M70+M74+M80+M83+M86+M77+M73+M88+M89+M90+M91+M92+M94</f>
        <v>60078.466180000003</v>
      </c>
    </row>
    <row r="67" spans="1:13" ht="48.75" customHeight="1" x14ac:dyDescent="0.25">
      <c r="A67" s="84"/>
      <c r="B67" s="77"/>
      <c r="C67" s="77"/>
      <c r="D67" s="77"/>
      <c r="E67" s="78"/>
      <c r="F67" s="77"/>
      <c r="G67" s="34" t="s">
        <v>24</v>
      </c>
      <c r="H67" s="26" t="s">
        <v>22</v>
      </c>
      <c r="I67" s="26" t="s">
        <v>22</v>
      </c>
      <c r="J67" s="26" t="s">
        <v>22</v>
      </c>
      <c r="K67" s="26" t="s">
        <v>22</v>
      </c>
      <c r="L67" s="35" t="s">
        <v>22</v>
      </c>
      <c r="M67" s="53">
        <f>M71+M81+M84+M87+M75+M78+M95</f>
        <v>106858.03382</v>
      </c>
    </row>
    <row r="68" spans="1:13" ht="27.75" customHeight="1" x14ac:dyDescent="0.25">
      <c r="A68" s="84"/>
      <c r="B68" s="77"/>
      <c r="C68" s="77"/>
      <c r="D68" s="77"/>
      <c r="E68" s="78"/>
      <c r="F68" s="77"/>
      <c r="G68" s="34" t="s">
        <v>25</v>
      </c>
      <c r="H68" s="26" t="s">
        <v>22</v>
      </c>
      <c r="I68" s="26" t="s">
        <v>22</v>
      </c>
      <c r="J68" s="26" t="s">
        <v>22</v>
      </c>
      <c r="K68" s="26" t="s">
        <v>22</v>
      </c>
      <c r="L68" s="35" t="s">
        <v>22</v>
      </c>
      <c r="M68" s="53">
        <v>0</v>
      </c>
    </row>
    <row r="69" spans="1:13" ht="22.5" customHeight="1" x14ac:dyDescent="0.25">
      <c r="A69" s="76" t="s">
        <v>159</v>
      </c>
      <c r="B69" s="80" t="s">
        <v>160</v>
      </c>
      <c r="C69" s="74" t="s">
        <v>19</v>
      </c>
      <c r="D69" s="74">
        <v>2020</v>
      </c>
      <c r="E69" s="81">
        <v>2020</v>
      </c>
      <c r="F69" s="76" t="s">
        <v>161</v>
      </c>
      <c r="G69" s="5" t="s">
        <v>21</v>
      </c>
      <c r="H69" s="26" t="s">
        <v>22</v>
      </c>
      <c r="I69" s="26" t="s">
        <v>22</v>
      </c>
      <c r="J69" s="26" t="s">
        <v>22</v>
      </c>
      <c r="K69" s="26" t="s">
        <v>22</v>
      </c>
      <c r="L69" s="35" t="s">
        <v>22</v>
      </c>
      <c r="M69" s="52">
        <f>M70+M71</f>
        <v>22579.4</v>
      </c>
    </row>
    <row r="70" spans="1:13" ht="42.75" customHeight="1" x14ac:dyDescent="0.25">
      <c r="A70" s="76"/>
      <c r="B70" s="80"/>
      <c r="C70" s="74"/>
      <c r="D70" s="74"/>
      <c r="E70" s="81"/>
      <c r="F70" s="76"/>
      <c r="G70" s="4" t="s">
        <v>23</v>
      </c>
      <c r="H70" s="11" t="s">
        <v>30</v>
      </c>
      <c r="I70" s="11" t="s">
        <v>42</v>
      </c>
      <c r="J70" s="11" t="s">
        <v>49</v>
      </c>
      <c r="K70" s="11" t="s">
        <v>162</v>
      </c>
      <c r="L70" s="36" t="s">
        <v>34</v>
      </c>
      <c r="M70" s="52">
        <f>6431.4+1738-106.43382+1760</f>
        <v>9822.9661799999994</v>
      </c>
    </row>
    <row r="71" spans="1:13" ht="62.25" customHeight="1" x14ac:dyDescent="0.25">
      <c r="A71" s="76"/>
      <c r="B71" s="80"/>
      <c r="C71" s="74"/>
      <c r="D71" s="74"/>
      <c r="E71" s="81"/>
      <c r="F71" s="76"/>
      <c r="G71" s="37" t="s">
        <v>24</v>
      </c>
      <c r="H71" s="15" t="s">
        <v>30</v>
      </c>
      <c r="I71" s="15" t="s">
        <v>42</v>
      </c>
      <c r="J71" s="15" t="s">
        <v>49</v>
      </c>
      <c r="K71" s="15" t="s">
        <v>162</v>
      </c>
      <c r="L71" s="38" t="s">
        <v>34</v>
      </c>
      <c r="M71" s="56">
        <f>12650+106.43382</f>
        <v>12756.43382</v>
      </c>
    </row>
    <row r="72" spans="1:13" ht="62.25" customHeight="1" x14ac:dyDescent="0.25">
      <c r="A72" s="76" t="s">
        <v>163</v>
      </c>
      <c r="B72" s="80" t="s">
        <v>164</v>
      </c>
      <c r="C72" s="74" t="s">
        <v>19</v>
      </c>
      <c r="D72" s="74">
        <v>2020</v>
      </c>
      <c r="E72" s="81">
        <v>2020</v>
      </c>
      <c r="F72" s="76" t="s">
        <v>165</v>
      </c>
      <c r="G72" s="5" t="s">
        <v>21</v>
      </c>
      <c r="H72" s="26" t="s">
        <v>22</v>
      </c>
      <c r="I72" s="26" t="s">
        <v>22</v>
      </c>
      <c r="J72" s="26" t="s">
        <v>22</v>
      </c>
      <c r="K72" s="26" t="s">
        <v>22</v>
      </c>
      <c r="L72" s="35" t="s">
        <v>22</v>
      </c>
      <c r="M72" s="56">
        <f>M73+M74+M75</f>
        <v>22783.299999999996</v>
      </c>
    </row>
    <row r="73" spans="1:13" ht="62.25" customHeight="1" x14ac:dyDescent="0.25">
      <c r="A73" s="76"/>
      <c r="B73" s="80"/>
      <c r="C73" s="74"/>
      <c r="D73" s="74"/>
      <c r="E73" s="81"/>
      <c r="F73" s="76"/>
      <c r="G73" s="74" t="s">
        <v>23</v>
      </c>
      <c r="H73" s="11" t="s">
        <v>30</v>
      </c>
      <c r="I73" s="11" t="s">
        <v>42</v>
      </c>
      <c r="J73" s="11" t="s">
        <v>49</v>
      </c>
      <c r="K73" s="11" t="s">
        <v>166</v>
      </c>
      <c r="L73" s="36" t="s">
        <v>34</v>
      </c>
      <c r="M73" s="24">
        <f>19877.6-5400.7-1760-935.9-7000</f>
        <v>4780.9999999999982</v>
      </c>
    </row>
    <row r="74" spans="1:13" ht="45" customHeight="1" x14ac:dyDescent="0.25">
      <c r="A74" s="76"/>
      <c r="B74" s="80"/>
      <c r="C74" s="74"/>
      <c r="D74" s="74"/>
      <c r="E74" s="81"/>
      <c r="F74" s="76"/>
      <c r="G74" s="74"/>
      <c r="H74" s="11" t="s">
        <v>30</v>
      </c>
      <c r="I74" s="11" t="s">
        <v>42</v>
      </c>
      <c r="J74" s="11" t="s">
        <v>49</v>
      </c>
      <c r="K74" s="11" t="s">
        <v>167</v>
      </c>
      <c r="L74" s="36" t="s">
        <v>34</v>
      </c>
      <c r="M74" s="52">
        <v>5400.7</v>
      </c>
    </row>
    <row r="75" spans="1:13" ht="45" customHeight="1" x14ac:dyDescent="0.25">
      <c r="A75" s="76"/>
      <c r="B75" s="80"/>
      <c r="C75" s="74"/>
      <c r="D75" s="74"/>
      <c r="E75" s="81"/>
      <c r="F75" s="76"/>
      <c r="G75" s="37" t="s">
        <v>24</v>
      </c>
      <c r="H75" s="11" t="s">
        <v>30</v>
      </c>
      <c r="I75" s="11" t="s">
        <v>42</v>
      </c>
      <c r="J75" s="11" t="s">
        <v>49</v>
      </c>
      <c r="K75" s="11" t="s">
        <v>167</v>
      </c>
      <c r="L75" s="36" t="s">
        <v>34</v>
      </c>
      <c r="M75" s="52">
        <v>12601.6</v>
      </c>
    </row>
    <row r="76" spans="1:13" ht="45" customHeight="1" x14ac:dyDescent="0.25">
      <c r="A76" s="76" t="s">
        <v>168</v>
      </c>
      <c r="B76" s="39"/>
      <c r="C76" s="40"/>
      <c r="D76" s="40"/>
      <c r="E76" s="70"/>
      <c r="F76" s="41"/>
      <c r="G76" s="5" t="s">
        <v>88</v>
      </c>
      <c r="H76" s="26" t="s">
        <v>20</v>
      </c>
      <c r="I76" s="26" t="s">
        <v>20</v>
      </c>
      <c r="J76" s="26" t="s">
        <v>20</v>
      </c>
      <c r="K76" s="26" t="s">
        <v>20</v>
      </c>
      <c r="L76" s="35" t="s">
        <v>20</v>
      </c>
      <c r="M76" s="52">
        <f>M77+M78</f>
        <v>18549.5</v>
      </c>
    </row>
    <row r="77" spans="1:13" ht="45" customHeight="1" x14ac:dyDescent="0.25">
      <c r="A77" s="76"/>
      <c r="B77" s="39" t="s">
        <v>169</v>
      </c>
      <c r="C77" s="40" t="s">
        <v>19</v>
      </c>
      <c r="D77" s="40">
        <v>2020</v>
      </c>
      <c r="E77" s="70">
        <v>2021</v>
      </c>
      <c r="F77" s="41" t="s">
        <v>170</v>
      </c>
      <c r="G77" s="4" t="s">
        <v>29</v>
      </c>
      <c r="H77" s="11" t="s">
        <v>30</v>
      </c>
      <c r="I77" s="11" t="s">
        <v>42</v>
      </c>
      <c r="J77" s="11" t="s">
        <v>49</v>
      </c>
      <c r="K77" s="11" t="s">
        <v>171</v>
      </c>
      <c r="L77" s="36" t="s">
        <v>34</v>
      </c>
      <c r="M77" s="51">
        <f>6399.75+241.7+22.8</f>
        <v>6664.25</v>
      </c>
    </row>
    <row r="78" spans="1:13" ht="45" customHeight="1" x14ac:dyDescent="0.25">
      <c r="A78" s="76"/>
      <c r="B78" s="39"/>
      <c r="C78" s="40"/>
      <c r="D78" s="40"/>
      <c r="E78" s="70"/>
      <c r="F78" s="41"/>
      <c r="G78" s="4" t="s">
        <v>24</v>
      </c>
      <c r="H78" s="11" t="s">
        <v>30</v>
      </c>
      <c r="I78" s="11" t="s">
        <v>42</v>
      </c>
      <c r="J78" s="11" t="s">
        <v>49</v>
      </c>
      <c r="K78" s="11" t="s">
        <v>171</v>
      </c>
      <c r="L78" s="36" t="s">
        <v>34</v>
      </c>
      <c r="M78" s="52">
        <v>11885.25</v>
      </c>
    </row>
    <row r="79" spans="1:13" ht="28.5" customHeight="1" x14ac:dyDescent="0.25">
      <c r="A79" s="76" t="s">
        <v>172</v>
      </c>
      <c r="B79" s="82" t="s">
        <v>173</v>
      </c>
      <c r="C79" s="74" t="s">
        <v>19</v>
      </c>
      <c r="D79" s="74">
        <v>2020</v>
      </c>
      <c r="E79" s="81">
        <v>2021</v>
      </c>
      <c r="F79" s="76" t="s">
        <v>174</v>
      </c>
      <c r="G79" s="5" t="s">
        <v>88</v>
      </c>
      <c r="H79" s="26" t="s">
        <v>20</v>
      </c>
      <c r="I79" s="26" t="s">
        <v>20</v>
      </c>
      <c r="J79" s="26" t="s">
        <v>20</v>
      </c>
      <c r="K79" s="26" t="s">
        <v>20</v>
      </c>
      <c r="L79" s="35" t="s">
        <v>20</v>
      </c>
      <c r="M79" s="52">
        <f>M80+M81</f>
        <v>32431.879999999997</v>
      </c>
    </row>
    <row r="80" spans="1:13" ht="28.5" customHeight="1" x14ac:dyDescent="0.25">
      <c r="A80" s="76"/>
      <c r="B80" s="82"/>
      <c r="C80" s="74"/>
      <c r="D80" s="74"/>
      <c r="E80" s="81"/>
      <c r="F80" s="76"/>
      <c r="G80" s="4" t="s">
        <v>29</v>
      </c>
      <c r="H80" s="11" t="s">
        <v>30</v>
      </c>
      <c r="I80" s="11" t="s">
        <v>42</v>
      </c>
      <c r="J80" s="11" t="s">
        <v>49</v>
      </c>
      <c r="K80" s="18" t="s">
        <v>175</v>
      </c>
      <c r="L80" s="36" t="s">
        <v>34</v>
      </c>
      <c r="M80" s="51">
        <f>18733.16-11497.03+255.8+4020.07+15.5</f>
        <v>11527.5</v>
      </c>
    </row>
    <row r="81" spans="1:13" ht="48" customHeight="1" x14ac:dyDescent="0.25">
      <c r="A81" s="76"/>
      <c r="B81" s="82"/>
      <c r="C81" s="74"/>
      <c r="D81" s="74"/>
      <c r="E81" s="81"/>
      <c r="F81" s="76"/>
      <c r="G81" s="4" t="s">
        <v>24</v>
      </c>
      <c r="H81" s="11" t="s">
        <v>30</v>
      </c>
      <c r="I81" s="11" t="s">
        <v>42</v>
      </c>
      <c r="J81" s="11" t="s">
        <v>49</v>
      </c>
      <c r="K81" s="18" t="s">
        <v>175</v>
      </c>
      <c r="L81" s="36" t="s">
        <v>34</v>
      </c>
      <c r="M81" s="52">
        <f>34790.1-21351.57+7465.85</f>
        <v>20904.379999999997</v>
      </c>
    </row>
    <row r="82" spans="1:13" ht="48" customHeight="1" x14ac:dyDescent="0.25">
      <c r="A82" s="76" t="s">
        <v>176</v>
      </c>
      <c r="B82" s="82" t="s">
        <v>177</v>
      </c>
      <c r="C82" s="74" t="s">
        <v>19</v>
      </c>
      <c r="D82" s="74">
        <v>2020</v>
      </c>
      <c r="E82" s="81">
        <v>2021</v>
      </c>
      <c r="F82" s="76" t="s">
        <v>178</v>
      </c>
      <c r="G82" s="5" t="s">
        <v>88</v>
      </c>
      <c r="H82" s="26" t="s">
        <v>20</v>
      </c>
      <c r="I82" s="26" t="s">
        <v>20</v>
      </c>
      <c r="J82" s="26" t="s">
        <v>20</v>
      </c>
      <c r="K82" s="26" t="s">
        <v>20</v>
      </c>
      <c r="L82" s="35" t="s">
        <v>20</v>
      </c>
      <c r="M82" s="52">
        <f>M83+M84</f>
        <v>8668.35</v>
      </c>
    </row>
    <row r="83" spans="1:13" ht="48" customHeight="1" x14ac:dyDescent="0.25">
      <c r="A83" s="76"/>
      <c r="B83" s="82"/>
      <c r="C83" s="74"/>
      <c r="D83" s="74"/>
      <c r="E83" s="81"/>
      <c r="F83" s="76"/>
      <c r="G83" s="4" t="s">
        <v>29</v>
      </c>
      <c r="H83" s="11" t="s">
        <v>30</v>
      </c>
      <c r="I83" s="11" t="s">
        <v>42</v>
      </c>
      <c r="J83" s="11" t="s">
        <v>49</v>
      </c>
      <c r="K83" s="18" t="s">
        <v>179</v>
      </c>
      <c r="L83" s="36" t="s">
        <v>34</v>
      </c>
      <c r="M83" s="52">
        <f>1627.23+1375.19+90</f>
        <v>3092.42</v>
      </c>
    </row>
    <row r="84" spans="1:13" ht="48" customHeight="1" x14ac:dyDescent="0.25">
      <c r="A84" s="76"/>
      <c r="B84" s="82"/>
      <c r="C84" s="74"/>
      <c r="D84" s="74"/>
      <c r="E84" s="81"/>
      <c r="F84" s="76"/>
      <c r="G84" s="4" t="s">
        <v>24</v>
      </c>
      <c r="H84" s="11" t="s">
        <v>30</v>
      </c>
      <c r="I84" s="11" t="s">
        <v>42</v>
      </c>
      <c r="J84" s="11" t="s">
        <v>49</v>
      </c>
      <c r="K84" s="18" t="s">
        <v>179</v>
      </c>
      <c r="L84" s="36" t="s">
        <v>34</v>
      </c>
      <c r="M84" s="52">
        <f>3022+2553.93</f>
        <v>5575.93</v>
      </c>
    </row>
    <row r="85" spans="1:13" ht="48" customHeight="1" x14ac:dyDescent="0.25">
      <c r="A85" s="76" t="s">
        <v>180</v>
      </c>
      <c r="B85" s="82" t="s">
        <v>181</v>
      </c>
      <c r="C85" s="74" t="s">
        <v>19</v>
      </c>
      <c r="D85" s="74">
        <v>2020</v>
      </c>
      <c r="E85" s="81">
        <v>2021</v>
      </c>
      <c r="F85" s="76" t="s">
        <v>182</v>
      </c>
      <c r="G85" s="5" t="s">
        <v>88</v>
      </c>
      <c r="H85" s="26" t="s">
        <v>20</v>
      </c>
      <c r="I85" s="26" t="s">
        <v>20</v>
      </c>
      <c r="J85" s="26" t="s">
        <v>20</v>
      </c>
      <c r="K85" s="26" t="s">
        <v>20</v>
      </c>
      <c r="L85" s="35" t="s">
        <v>20</v>
      </c>
      <c r="M85" s="52">
        <f>M86+M87</f>
        <v>30497.840000000004</v>
      </c>
    </row>
    <row r="86" spans="1:13" ht="48" customHeight="1" x14ac:dyDescent="0.25">
      <c r="A86" s="76"/>
      <c r="B86" s="82"/>
      <c r="C86" s="74"/>
      <c r="D86" s="74"/>
      <c r="E86" s="81"/>
      <c r="F86" s="76"/>
      <c r="G86" s="4" t="s">
        <v>29</v>
      </c>
      <c r="H86" s="11" t="s">
        <v>30</v>
      </c>
      <c r="I86" s="11" t="s">
        <v>42</v>
      </c>
      <c r="J86" s="11" t="s">
        <v>49</v>
      </c>
      <c r="K86" s="18" t="s">
        <v>183</v>
      </c>
      <c r="L86" s="36" t="s">
        <v>34</v>
      </c>
      <c r="M86" s="58">
        <f>15447.31-6399.75+10121.84+330-4020.07-4590.59</f>
        <v>10888.740000000002</v>
      </c>
    </row>
    <row r="87" spans="1:13" ht="48" customHeight="1" x14ac:dyDescent="0.25">
      <c r="A87" s="76"/>
      <c r="B87" s="82"/>
      <c r="C87" s="74"/>
      <c r="D87" s="74"/>
      <c r="E87" s="81"/>
      <c r="F87" s="76"/>
      <c r="G87" s="4" t="s">
        <v>24</v>
      </c>
      <c r="H87" s="11" t="s">
        <v>30</v>
      </c>
      <c r="I87" s="11" t="s">
        <v>42</v>
      </c>
      <c r="J87" s="11" t="s">
        <v>49</v>
      </c>
      <c r="K87" s="18" t="s">
        <v>183</v>
      </c>
      <c r="L87" s="36" t="s">
        <v>34</v>
      </c>
      <c r="M87" s="58">
        <f>28687.9-11885.25+18797.64-7465.85-8525.34</f>
        <v>19609.100000000002</v>
      </c>
    </row>
    <row r="88" spans="1:13" ht="79.5" customHeight="1" x14ac:dyDescent="0.25">
      <c r="A88" s="20" t="s">
        <v>180</v>
      </c>
      <c r="B88" s="33" t="s">
        <v>184</v>
      </c>
      <c r="C88" s="14" t="s">
        <v>19</v>
      </c>
      <c r="D88" s="22">
        <v>2020</v>
      </c>
      <c r="E88" s="71">
        <v>2021</v>
      </c>
      <c r="F88" s="20" t="s">
        <v>73</v>
      </c>
      <c r="G88" s="4" t="s">
        <v>29</v>
      </c>
      <c r="H88" s="11" t="s">
        <v>30</v>
      </c>
      <c r="I88" s="11" t="s">
        <v>31</v>
      </c>
      <c r="J88" s="11" t="s">
        <v>32</v>
      </c>
      <c r="K88" s="18">
        <v>1120426460</v>
      </c>
      <c r="L88" s="36" t="s">
        <v>34</v>
      </c>
      <c r="M88" s="52">
        <v>846.2</v>
      </c>
    </row>
    <row r="89" spans="1:13" ht="79.5" customHeight="1" x14ac:dyDescent="0.25">
      <c r="A89" s="20" t="s">
        <v>185</v>
      </c>
      <c r="B89" s="33" t="s">
        <v>186</v>
      </c>
      <c r="C89" s="14" t="s">
        <v>19</v>
      </c>
      <c r="D89" s="22">
        <v>2020</v>
      </c>
      <c r="E89" s="71">
        <v>2020</v>
      </c>
      <c r="F89" s="20" t="s">
        <v>187</v>
      </c>
      <c r="G89" s="4" t="s">
        <v>29</v>
      </c>
      <c r="H89" s="11" t="s">
        <v>30</v>
      </c>
      <c r="I89" s="11" t="s">
        <v>31</v>
      </c>
      <c r="J89" s="11" t="s">
        <v>32</v>
      </c>
      <c r="K89" s="18">
        <v>1120621600</v>
      </c>
      <c r="L89" s="36" t="s">
        <v>34</v>
      </c>
      <c r="M89" s="52">
        <v>1083.3</v>
      </c>
    </row>
    <row r="90" spans="1:13" ht="79.5" customHeight="1" x14ac:dyDescent="0.25">
      <c r="A90" s="20" t="s">
        <v>188</v>
      </c>
      <c r="B90" s="42" t="s">
        <v>189</v>
      </c>
      <c r="C90" s="14" t="s">
        <v>19</v>
      </c>
      <c r="D90" s="22">
        <v>2020</v>
      </c>
      <c r="E90" s="71">
        <v>2021</v>
      </c>
      <c r="F90" s="20" t="s">
        <v>73</v>
      </c>
      <c r="G90" s="4" t="s">
        <v>29</v>
      </c>
      <c r="H90" s="11" t="s">
        <v>30</v>
      </c>
      <c r="I90" s="11" t="s">
        <v>31</v>
      </c>
      <c r="J90" s="11" t="s">
        <v>32</v>
      </c>
      <c r="K90" s="18">
        <v>1120926640</v>
      </c>
      <c r="L90" s="36" t="s">
        <v>34</v>
      </c>
      <c r="M90" s="52">
        <v>1247.3</v>
      </c>
    </row>
    <row r="91" spans="1:13" ht="79.5" customHeight="1" x14ac:dyDescent="0.25">
      <c r="A91" s="20" t="s">
        <v>190</v>
      </c>
      <c r="B91" s="42" t="s">
        <v>191</v>
      </c>
      <c r="C91" s="14" t="s">
        <v>19</v>
      </c>
      <c r="D91" s="22">
        <v>2020</v>
      </c>
      <c r="E91" s="71">
        <v>2020</v>
      </c>
      <c r="F91" s="20" t="s">
        <v>153</v>
      </c>
      <c r="G91" s="4" t="s">
        <v>29</v>
      </c>
      <c r="H91" s="11" t="s">
        <v>30</v>
      </c>
      <c r="I91" s="11" t="s">
        <v>42</v>
      </c>
      <c r="J91" s="11" t="s">
        <v>49</v>
      </c>
      <c r="K91" s="18" t="s">
        <v>192</v>
      </c>
      <c r="L91" s="36" t="s">
        <v>34</v>
      </c>
      <c r="M91" s="52">
        <f>23.5+16.3</f>
        <v>39.799999999999997</v>
      </c>
    </row>
    <row r="92" spans="1:13" ht="57" customHeight="1" x14ac:dyDescent="0.25">
      <c r="A92" s="11" t="s">
        <v>193</v>
      </c>
      <c r="B92" s="33" t="s">
        <v>194</v>
      </c>
      <c r="C92" s="4" t="s">
        <v>19</v>
      </c>
      <c r="D92" s="4">
        <v>2020</v>
      </c>
      <c r="E92" s="66">
        <v>2020</v>
      </c>
      <c r="F92" s="11" t="s">
        <v>153</v>
      </c>
      <c r="G92" s="4" t="s">
        <v>29</v>
      </c>
      <c r="H92" s="11" t="s">
        <v>30</v>
      </c>
      <c r="I92" s="11" t="s">
        <v>90</v>
      </c>
      <c r="J92" s="11" t="s">
        <v>49</v>
      </c>
      <c r="K92" s="17" t="s">
        <v>195</v>
      </c>
      <c r="L92" s="36" t="s">
        <v>34</v>
      </c>
      <c r="M92" s="52">
        <v>93.7</v>
      </c>
    </row>
    <row r="93" spans="1:13" ht="57" customHeight="1" x14ac:dyDescent="0.25">
      <c r="A93" s="76" t="s">
        <v>196</v>
      </c>
      <c r="B93" s="80" t="s">
        <v>197</v>
      </c>
      <c r="C93" s="74" t="s">
        <v>19</v>
      </c>
      <c r="D93" s="74">
        <v>2020</v>
      </c>
      <c r="E93" s="83">
        <v>2021</v>
      </c>
      <c r="F93" s="76" t="s">
        <v>198</v>
      </c>
      <c r="G93" s="5" t="s">
        <v>88</v>
      </c>
      <c r="H93" s="26" t="s">
        <v>20</v>
      </c>
      <c r="I93" s="26" t="s">
        <v>20</v>
      </c>
      <c r="J93" s="26" t="s">
        <v>20</v>
      </c>
      <c r="K93" s="26" t="s">
        <v>20</v>
      </c>
      <c r="L93" s="35" t="s">
        <v>20</v>
      </c>
      <c r="M93" s="60">
        <f>M94+M95</f>
        <v>28115.93</v>
      </c>
    </row>
    <row r="94" spans="1:13" ht="57" customHeight="1" x14ac:dyDescent="0.25">
      <c r="A94" s="76"/>
      <c r="B94" s="80"/>
      <c r="C94" s="74"/>
      <c r="D94" s="74"/>
      <c r="E94" s="81"/>
      <c r="F94" s="76"/>
      <c r="G94" s="4" t="s">
        <v>29</v>
      </c>
      <c r="H94" s="11" t="s">
        <v>30</v>
      </c>
      <c r="I94" s="11" t="s">
        <v>42</v>
      </c>
      <c r="J94" s="11" t="s">
        <v>49</v>
      </c>
      <c r="K94" s="17" t="s">
        <v>199</v>
      </c>
      <c r="L94" s="11" t="s">
        <v>34</v>
      </c>
      <c r="M94" s="60">
        <v>4590.59</v>
      </c>
    </row>
    <row r="95" spans="1:13" ht="45" x14ac:dyDescent="0.25">
      <c r="A95" s="76"/>
      <c r="B95" s="80"/>
      <c r="C95" s="74"/>
      <c r="D95" s="74"/>
      <c r="E95" s="81"/>
      <c r="F95" s="76"/>
      <c r="G95" s="4" t="s">
        <v>24</v>
      </c>
      <c r="H95" s="11" t="s">
        <v>30</v>
      </c>
      <c r="I95" s="11" t="s">
        <v>42</v>
      </c>
      <c r="J95" s="11" t="s">
        <v>49</v>
      </c>
      <c r="K95" s="17" t="s">
        <v>199</v>
      </c>
      <c r="L95" s="11" t="s">
        <v>34</v>
      </c>
      <c r="M95" s="60">
        <f>15000+8525.34</f>
        <v>23525.34</v>
      </c>
    </row>
    <row r="96" spans="1:13" ht="21.75" customHeight="1" x14ac:dyDescent="0.25">
      <c r="A96" s="77">
        <v>3</v>
      </c>
      <c r="B96" s="77" t="s">
        <v>200</v>
      </c>
      <c r="C96" s="74" t="s">
        <v>201</v>
      </c>
      <c r="D96" s="77">
        <v>2020</v>
      </c>
      <c r="E96" s="78">
        <v>2026</v>
      </c>
      <c r="F96" s="77" t="s">
        <v>22</v>
      </c>
      <c r="G96" s="5" t="s">
        <v>21</v>
      </c>
      <c r="H96" s="26" t="s">
        <v>22</v>
      </c>
      <c r="I96" s="26" t="s">
        <v>22</v>
      </c>
      <c r="J96" s="26" t="s">
        <v>22</v>
      </c>
      <c r="K96" s="26" t="s">
        <v>22</v>
      </c>
      <c r="L96" s="35" t="s">
        <v>22</v>
      </c>
      <c r="M96" s="53">
        <f>M97+M98</f>
        <v>86208.7</v>
      </c>
    </row>
    <row r="97" spans="1:13" ht="32.25" customHeight="1" x14ac:dyDescent="0.25">
      <c r="A97" s="77"/>
      <c r="B97" s="77"/>
      <c r="C97" s="74"/>
      <c r="D97" s="77"/>
      <c r="E97" s="78"/>
      <c r="F97" s="77"/>
      <c r="G97" s="5" t="s">
        <v>23</v>
      </c>
      <c r="H97" s="26" t="s">
        <v>22</v>
      </c>
      <c r="I97" s="26" t="s">
        <v>202</v>
      </c>
      <c r="J97" s="26" t="s">
        <v>22</v>
      </c>
      <c r="K97" s="26" t="s">
        <v>22</v>
      </c>
      <c r="L97" s="35" t="s">
        <v>22</v>
      </c>
      <c r="M97" s="53">
        <f>M99+M100+M101+M108+M115+M116</f>
        <v>86155.599999999991</v>
      </c>
    </row>
    <row r="98" spans="1:13" ht="43.5" customHeight="1" x14ac:dyDescent="0.25">
      <c r="A98" s="77"/>
      <c r="B98" s="77"/>
      <c r="C98" s="74"/>
      <c r="D98" s="77"/>
      <c r="E98" s="78"/>
      <c r="F98" s="77"/>
      <c r="G98" s="5" t="s">
        <v>24</v>
      </c>
      <c r="H98" s="26" t="s">
        <v>22</v>
      </c>
      <c r="I98" s="26" t="s">
        <v>22</v>
      </c>
      <c r="J98" s="26" t="s">
        <v>22</v>
      </c>
      <c r="K98" s="26" t="s">
        <v>22</v>
      </c>
      <c r="L98" s="35" t="s">
        <v>22</v>
      </c>
      <c r="M98" s="53">
        <f>M114</f>
        <v>53.1</v>
      </c>
    </row>
    <row r="99" spans="1:13" ht="42.75" customHeight="1" x14ac:dyDescent="0.25">
      <c r="A99" s="11" t="s">
        <v>203</v>
      </c>
      <c r="B99" s="12" t="s">
        <v>204</v>
      </c>
      <c r="C99" s="4" t="s">
        <v>19</v>
      </c>
      <c r="D99" s="4">
        <v>2020</v>
      </c>
      <c r="E99" s="66">
        <v>2026</v>
      </c>
      <c r="F99" s="4" t="s">
        <v>205</v>
      </c>
      <c r="G99" s="4" t="s">
        <v>29</v>
      </c>
      <c r="H99" s="11" t="s">
        <v>30</v>
      </c>
      <c r="I99" s="11" t="s">
        <v>31</v>
      </c>
      <c r="J99" s="11" t="s">
        <v>206</v>
      </c>
      <c r="K99" s="11" t="s">
        <v>207</v>
      </c>
      <c r="L99" s="11" t="s">
        <v>208</v>
      </c>
      <c r="M99" s="60">
        <f>21074.9+160+60+84.6</f>
        <v>21379.5</v>
      </c>
    </row>
    <row r="100" spans="1:13" ht="59.25" customHeight="1" x14ac:dyDescent="0.25">
      <c r="A100" s="43" t="s">
        <v>209</v>
      </c>
      <c r="B100" s="12" t="s">
        <v>210</v>
      </c>
      <c r="C100" s="4" t="s">
        <v>211</v>
      </c>
      <c r="D100" s="4">
        <v>2020</v>
      </c>
      <c r="E100" s="66">
        <v>2026</v>
      </c>
      <c r="F100" s="4" t="s">
        <v>212</v>
      </c>
      <c r="G100" s="4" t="s">
        <v>29</v>
      </c>
      <c r="H100" s="11" t="s">
        <v>30</v>
      </c>
      <c r="I100" s="11" t="s">
        <v>31</v>
      </c>
      <c r="J100" s="11" t="s">
        <v>206</v>
      </c>
      <c r="K100" s="43" t="s">
        <v>213</v>
      </c>
      <c r="L100" s="11" t="s">
        <v>64</v>
      </c>
      <c r="M100" s="52">
        <f>5500-270-1359.7</f>
        <v>3870.3</v>
      </c>
    </row>
    <row r="101" spans="1:13" ht="28.5" customHeight="1" x14ac:dyDescent="0.25">
      <c r="A101" s="76" t="s">
        <v>214</v>
      </c>
      <c r="B101" s="80" t="s">
        <v>215</v>
      </c>
      <c r="C101" s="74" t="s">
        <v>211</v>
      </c>
      <c r="D101" s="74">
        <v>2020</v>
      </c>
      <c r="E101" s="81">
        <v>2026</v>
      </c>
      <c r="F101" s="74" t="s">
        <v>205</v>
      </c>
      <c r="G101" s="5" t="s">
        <v>21</v>
      </c>
      <c r="H101" s="26" t="s">
        <v>22</v>
      </c>
      <c r="I101" s="26" t="s">
        <v>22</v>
      </c>
      <c r="J101" s="26" t="s">
        <v>22</v>
      </c>
      <c r="K101" s="26" t="s">
        <v>22</v>
      </c>
      <c r="L101" s="26" t="s">
        <v>22</v>
      </c>
      <c r="M101" s="53">
        <f>M102+M103+M105+M104</f>
        <v>49028.9</v>
      </c>
    </row>
    <row r="102" spans="1:13" ht="24" customHeight="1" x14ac:dyDescent="0.25">
      <c r="A102" s="76"/>
      <c r="B102" s="80"/>
      <c r="C102" s="74"/>
      <c r="D102" s="74"/>
      <c r="E102" s="81"/>
      <c r="F102" s="74"/>
      <c r="G102" s="75" t="s">
        <v>29</v>
      </c>
      <c r="H102" s="76" t="s">
        <v>30</v>
      </c>
      <c r="I102" s="76" t="s">
        <v>43</v>
      </c>
      <c r="J102" s="76" t="s">
        <v>216</v>
      </c>
      <c r="K102" s="43" t="s">
        <v>217</v>
      </c>
      <c r="L102" s="11" t="s">
        <v>218</v>
      </c>
      <c r="M102" s="51">
        <f>46451.3+142.8</f>
        <v>46594.100000000006</v>
      </c>
    </row>
    <row r="103" spans="1:13" ht="30" customHeight="1" x14ac:dyDescent="0.25">
      <c r="A103" s="76"/>
      <c r="B103" s="80"/>
      <c r="C103" s="74"/>
      <c r="D103" s="74"/>
      <c r="E103" s="81"/>
      <c r="F103" s="74"/>
      <c r="G103" s="74"/>
      <c r="H103" s="76"/>
      <c r="I103" s="76"/>
      <c r="J103" s="76"/>
      <c r="K103" s="43" t="s">
        <v>219</v>
      </c>
      <c r="L103" s="11" t="s">
        <v>218</v>
      </c>
      <c r="M103" s="52">
        <v>100</v>
      </c>
    </row>
    <row r="104" spans="1:13" ht="30" customHeight="1" x14ac:dyDescent="0.25">
      <c r="A104" s="76"/>
      <c r="B104" s="80"/>
      <c r="C104" s="74"/>
      <c r="D104" s="74"/>
      <c r="E104" s="81"/>
      <c r="F104" s="74"/>
      <c r="G104" s="74"/>
      <c r="H104" s="76"/>
      <c r="I104" s="76"/>
      <c r="J104" s="76"/>
      <c r="K104" s="43" t="s">
        <v>219</v>
      </c>
      <c r="L104" s="11" t="s">
        <v>64</v>
      </c>
      <c r="M104" s="52">
        <f>2338-3.3</f>
        <v>2334.6999999999998</v>
      </c>
    </row>
    <row r="105" spans="1:13" ht="24.75" customHeight="1" x14ac:dyDescent="0.25">
      <c r="A105" s="76"/>
      <c r="B105" s="80"/>
      <c r="C105" s="74"/>
      <c r="D105" s="74"/>
      <c r="E105" s="81"/>
      <c r="F105" s="74"/>
      <c r="G105" s="74"/>
      <c r="H105" s="76"/>
      <c r="I105" s="76"/>
      <c r="J105" s="76"/>
      <c r="K105" s="43" t="s">
        <v>219</v>
      </c>
      <c r="L105" s="11" t="s">
        <v>220</v>
      </c>
      <c r="M105" s="52">
        <v>0.1</v>
      </c>
    </row>
    <row r="106" spans="1:13" ht="26.25" hidden="1" customHeight="1" x14ac:dyDescent="0.25">
      <c r="A106" s="76"/>
      <c r="B106" s="80"/>
      <c r="C106" s="74"/>
      <c r="D106" s="74"/>
      <c r="E106" s="72"/>
      <c r="F106" s="74"/>
      <c r="G106" s="44"/>
      <c r="H106" s="76"/>
      <c r="I106" s="76"/>
      <c r="J106" s="76"/>
      <c r="K106" s="43" t="s">
        <v>219</v>
      </c>
      <c r="L106" s="11" t="s">
        <v>220</v>
      </c>
      <c r="M106" s="52">
        <f>2504.2-2504.2</f>
        <v>0</v>
      </c>
    </row>
    <row r="107" spans="1:13" ht="26.25" customHeight="1" x14ac:dyDescent="0.25">
      <c r="A107" s="76" t="s">
        <v>221</v>
      </c>
      <c r="B107" s="80" t="s">
        <v>222</v>
      </c>
      <c r="C107" s="74" t="s">
        <v>223</v>
      </c>
      <c r="D107" s="74">
        <v>2020</v>
      </c>
      <c r="E107" s="81">
        <v>2026</v>
      </c>
      <c r="F107" s="74" t="s">
        <v>224</v>
      </c>
      <c r="G107" s="5" t="s">
        <v>21</v>
      </c>
      <c r="H107" s="26" t="s">
        <v>22</v>
      </c>
      <c r="I107" s="26" t="s">
        <v>22</v>
      </c>
      <c r="J107" s="26" t="s">
        <v>22</v>
      </c>
      <c r="K107" s="26" t="s">
        <v>22</v>
      </c>
      <c r="L107" s="26" t="s">
        <v>22</v>
      </c>
      <c r="M107" s="53">
        <f>M108+M109</f>
        <v>11239.1</v>
      </c>
    </row>
    <row r="108" spans="1:13" ht="39" customHeight="1" x14ac:dyDescent="0.25">
      <c r="A108" s="76"/>
      <c r="B108" s="80"/>
      <c r="C108" s="74"/>
      <c r="D108" s="74"/>
      <c r="E108" s="81"/>
      <c r="F108" s="74"/>
      <c r="G108" s="5" t="s">
        <v>23</v>
      </c>
      <c r="H108" s="26" t="s">
        <v>22</v>
      </c>
      <c r="I108" s="26" t="s">
        <v>22</v>
      </c>
      <c r="J108" s="26" t="s">
        <v>22</v>
      </c>
      <c r="K108" s="26" t="s">
        <v>22</v>
      </c>
      <c r="L108" s="26" t="s">
        <v>22</v>
      </c>
      <c r="M108" s="53">
        <f>M110+M111+M112+M113</f>
        <v>11186</v>
      </c>
    </row>
    <row r="109" spans="1:13" ht="45.75" customHeight="1" x14ac:dyDescent="0.25">
      <c r="A109" s="76"/>
      <c r="B109" s="80"/>
      <c r="C109" s="74"/>
      <c r="D109" s="74"/>
      <c r="E109" s="81"/>
      <c r="F109" s="74"/>
      <c r="G109" s="5" t="s">
        <v>24</v>
      </c>
      <c r="H109" s="26" t="s">
        <v>22</v>
      </c>
      <c r="I109" s="26" t="s">
        <v>22</v>
      </c>
      <c r="J109" s="26" t="s">
        <v>22</v>
      </c>
      <c r="K109" s="26" t="s">
        <v>22</v>
      </c>
      <c r="L109" s="26" t="s">
        <v>22</v>
      </c>
      <c r="M109" s="53">
        <f>M114</f>
        <v>53.1</v>
      </c>
    </row>
    <row r="110" spans="1:13" ht="26.25" customHeight="1" x14ac:dyDescent="0.25">
      <c r="A110" s="76"/>
      <c r="B110" s="80"/>
      <c r="C110" s="74"/>
      <c r="D110" s="74"/>
      <c r="E110" s="81"/>
      <c r="F110" s="74"/>
      <c r="G110" s="74" t="s">
        <v>29</v>
      </c>
      <c r="H110" s="76" t="s">
        <v>30</v>
      </c>
      <c r="I110" s="76" t="s">
        <v>31</v>
      </c>
      <c r="J110" s="76" t="s">
        <v>206</v>
      </c>
      <c r="K110" s="76" t="s">
        <v>225</v>
      </c>
      <c r="L110" s="11" t="s">
        <v>226</v>
      </c>
      <c r="M110" s="61">
        <v>9213.2000000000007</v>
      </c>
    </row>
    <row r="111" spans="1:13" ht="26.25" customHeight="1" x14ac:dyDescent="0.25">
      <c r="A111" s="76"/>
      <c r="B111" s="80"/>
      <c r="C111" s="74"/>
      <c r="D111" s="74"/>
      <c r="E111" s="81"/>
      <c r="F111" s="74"/>
      <c r="G111" s="74"/>
      <c r="H111" s="76"/>
      <c r="I111" s="76"/>
      <c r="J111" s="76"/>
      <c r="K111" s="76"/>
      <c r="L111" s="11" t="s">
        <v>64</v>
      </c>
      <c r="M111" s="61">
        <f>1616.3+358.5-0.2-5.5</f>
        <v>1969.1</v>
      </c>
    </row>
    <row r="112" spans="1:13" ht="18" customHeight="1" x14ac:dyDescent="0.25">
      <c r="A112" s="76"/>
      <c r="B112" s="80"/>
      <c r="C112" s="74"/>
      <c r="D112" s="74"/>
      <c r="E112" s="81"/>
      <c r="F112" s="74"/>
      <c r="G112" s="74"/>
      <c r="H112" s="76"/>
      <c r="I112" s="76"/>
      <c r="J112" s="76"/>
      <c r="K112" s="76"/>
      <c r="L112" s="11" t="s">
        <v>220</v>
      </c>
      <c r="M112" s="61">
        <f>0.7+0.2</f>
        <v>0.89999999999999991</v>
      </c>
    </row>
    <row r="113" spans="1:13" ht="12.75" customHeight="1" x14ac:dyDescent="0.25">
      <c r="A113" s="76"/>
      <c r="B113" s="80"/>
      <c r="C113" s="74"/>
      <c r="D113" s="74"/>
      <c r="E113" s="81"/>
      <c r="F113" s="74"/>
      <c r="G113" s="74"/>
      <c r="H113" s="11" t="s">
        <v>30</v>
      </c>
      <c r="I113" s="11" t="s">
        <v>31</v>
      </c>
      <c r="J113" s="11" t="s">
        <v>206</v>
      </c>
      <c r="K113" s="11" t="s">
        <v>227</v>
      </c>
      <c r="L113" s="11" t="s">
        <v>226</v>
      </c>
      <c r="M113" s="62">
        <v>2.8</v>
      </c>
    </row>
    <row r="114" spans="1:13" ht="57" customHeight="1" x14ac:dyDescent="0.25">
      <c r="A114" s="76"/>
      <c r="B114" s="80"/>
      <c r="C114" s="74"/>
      <c r="D114" s="74"/>
      <c r="E114" s="81"/>
      <c r="F114" s="74"/>
      <c r="G114" s="4" t="s">
        <v>24</v>
      </c>
      <c r="H114" s="11" t="s">
        <v>30</v>
      </c>
      <c r="I114" s="11" t="s">
        <v>31</v>
      </c>
      <c r="J114" s="11" t="s">
        <v>206</v>
      </c>
      <c r="K114" s="11" t="s">
        <v>228</v>
      </c>
      <c r="L114" s="11" t="s">
        <v>226</v>
      </c>
      <c r="M114" s="62">
        <v>53.1</v>
      </c>
    </row>
    <row r="115" spans="1:13" ht="50.25" customHeight="1" x14ac:dyDescent="0.25">
      <c r="A115" s="50" t="s">
        <v>229</v>
      </c>
      <c r="B115" s="45" t="s">
        <v>230</v>
      </c>
      <c r="C115" s="4" t="s">
        <v>211</v>
      </c>
      <c r="D115" s="4">
        <v>2020</v>
      </c>
      <c r="E115" s="66">
        <v>2020</v>
      </c>
      <c r="F115" s="4" t="s">
        <v>73</v>
      </c>
      <c r="G115" s="4" t="s">
        <v>29</v>
      </c>
      <c r="H115" s="11" t="s">
        <v>30</v>
      </c>
      <c r="I115" s="11" t="s">
        <v>31</v>
      </c>
      <c r="J115" s="11" t="s">
        <v>206</v>
      </c>
      <c r="K115" s="11" t="s">
        <v>231</v>
      </c>
      <c r="L115" s="11" t="s">
        <v>64</v>
      </c>
      <c r="M115" s="62">
        <v>100</v>
      </c>
    </row>
    <row r="116" spans="1:13" ht="78.75" customHeight="1" x14ac:dyDescent="0.25">
      <c r="A116" s="50" t="s">
        <v>239</v>
      </c>
      <c r="B116" s="45" t="s">
        <v>232</v>
      </c>
      <c r="C116" s="4" t="s">
        <v>211</v>
      </c>
      <c r="D116" s="4">
        <v>2020</v>
      </c>
      <c r="E116" s="66">
        <v>2020</v>
      </c>
      <c r="F116" s="4" t="s">
        <v>73</v>
      </c>
      <c r="G116" s="4" t="s">
        <v>29</v>
      </c>
      <c r="H116" s="11" t="s">
        <v>30</v>
      </c>
      <c r="I116" s="11" t="s">
        <v>31</v>
      </c>
      <c r="J116" s="11" t="s">
        <v>206</v>
      </c>
      <c r="K116" s="11" t="s">
        <v>233</v>
      </c>
      <c r="L116" s="11" t="s">
        <v>64</v>
      </c>
      <c r="M116" s="73">
        <f>843.3-252.4</f>
        <v>590.9</v>
      </c>
    </row>
    <row r="117" spans="1:13" x14ac:dyDescent="0.25">
      <c r="A117" s="46"/>
      <c r="B117" s="79" t="s">
        <v>234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63">
        <f>M96+M65+M9</f>
        <v>1434272.9774500001</v>
      </c>
    </row>
  </sheetData>
  <mergeCells count="127">
    <mergeCell ref="G17:G18"/>
    <mergeCell ref="I1:M1"/>
    <mergeCell ref="I2:M2"/>
    <mergeCell ref="A3:M3"/>
    <mergeCell ref="A4:B5"/>
    <mergeCell ref="C4:M4"/>
    <mergeCell ref="C5:M5"/>
    <mergeCell ref="A6:A7"/>
    <mergeCell ref="B6:B7"/>
    <mergeCell ref="C6:C7"/>
    <mergeCell ref="D6:D7"/>
    <mergeCell ref="E6:E7"/>
    <mergeCell ref="F6:F7"/>
    <mergeCell ref="G6:G7"/>
    <mergeCell ref="H6:L6"/>
    <mergeCell ref="M6:M7"/>
    <mergeCell ref="A9:A12"/>
    <mergeCell ref="B9:B12"/>
    <mergeCell ref="C9:C12"/>
    <mergeCell ref="D9:D12"/>
    <mergeCell ref="E9:E12"/>
    <mergeCell ref="F9:F12"/>
    <mergeCell ref="A16:A19"/>
    <mergeCell ref="B16:B19"/>
    <mergeCell ref="C16:C19"/>
    <mergeCell ref="D16:D19"/>
    <mergeCell ref="E16:E19"/>
    <mergeCell ref="F16:F19"/>
    <mergeCell ref="A20:A22"/>
    <mergeCell ref="B20:B22"/>
    <mergeCell ref="C20:C22"/>
    <mergeCell ref="D20:D22"/>
    <mergeCell ref="E20:E22"/>
    <mergeCell ref="F20:F22"/>
    <mergeCell ref="A31:A37"/>
    <mergeCell ref="B31:B37"/>
    <mergeCell ref="C31:C37"/>
    <mergeCell ref="D31:D37"/>
    <mergeCell ref="E31:E37"/>
    <mergeCell ref="F31:F37"/>
    <mergeCell ref="G32:G35"/>
    <mergeCell ref="H32:L32"/>
    <mergeCell ref="A38:A40"/>
    <mergeCell ref="B38:B40"/>
    <mergeCell ref="C38:C40"/>
    <mergeCell ref="D38:D40"/>
    <mergeCell ref="E38:E40"/>
    <mergeCell ref="F38:F40"/>
    <mergeCell ref="A41:A46"/>
    <mergeCell ref="B41:B46"/>
    <mergeCell ref="C41:C46"/>
    <mergeCell ref="D41:D46"/>
    <mergeCell ref="E41:E46"/>
    <mergeCell ref="F41:F46"/>
    <mergeCell ref="G42:L42"/>
    <mergeCell ref="A65:A68"/>
    <mergeCell ref="B65:B68"/>
    <mergeCell ref="C65:C68"/>
    <mergeCell ref="D65:D68"/>
    <mergeCell ref="E65:E68"/>
    <mergeCell ref="F65:F68"/>
    <mergeCell ref="A69:A71"/>
    <mergeCell ref="B69:B71"/>
    <mergeCell ref="C69:C71"/>
    <mergeCell ref="D69:D71"/>
    <mergeCell ref="E69:E71"/>
    <mergeCell ref="F69:F71"/>
    <mergeCell ref="A72:A75"/>
    <mergeCell ref="B72:B75"/>
    <mergeCell ref="C72:C75"/>
    <mergeCell ref="D72:D75"/>
    <mergeCell ref="E72:E75"/>
    <mergeCell ref="F72:F75"/>
    <mergeCell ref="G73:G74"/>
    <mergeCell ref="A76:A78"/>
    <mergeCell ref="A79:A81"/>
    <mergeCell ref="B79:B81"/>
    <mergeCell ref="C79:C81"/>
    <mergeCell ref="D79:D81"/>
    <mergeCell ref="E79:E81"/>
    <mergeCell ref="F79:F81"/>
    <mergeCell ref="A82:A84"/>
    <mergeCell ref="B82:B84"/>
    <mergeCell ref="C82:C84"/>
    <mergeCell ref="D82:D84"/>
    <mergeCell ref="E82:E84"/>
    <mergeCell ref="F82:F84"/>
    <mergeCell ref="A85:A87"/>
    <mergeCell ref="B85:B87"/>
    <mergeCell ref="C85:C87"/>
    <mergeCell ref="D85:D87"/>
    <mergeCell ref="E85:E87"/>
    <mergeCell ref="F85:F87"/>
    <mergeCell ref="A93:A95"/>
    <mergeCell ref="B93:B95"/>
    <mergeCell ref="C93:C95"/>
    <mergeCell ref="D93:D95"/>
    <mergeCell ref="E93:E95"/>
    <mergeCell ref="F93:F95"/>
    <mergeCell ref="K110:K112"/>
    <mergeCell ref="B117:L117"/>
    <mergeCell ref="J102:J106"/>
    <mergeCell ref="A107:A114"/>
    <mergeCell ref="B107:B114"/>
    <mergeCell ref="C107:C114"/>
    <mergeCell ref="D107:D114"/>
    <mergeCell ref="E107:E114"/>
    <mergeCell ref="F107:F114"/>
    <mergeCell ref="G110:G113"/>
    <mergeCell ref="H110:H112"/>
    <mergeCell ref="I110:I112"/>
    <mergeCell ref="J110:J112"/>
    <mergeCell ref="A101:A106"/>
    <mergeCell ref="B101:B106"/>
    <mergeCell ref="C101:C106"/>
    <mergeCell ref="D101:D106"/>
    <mergeCell ref="E101:E105"/>
    <mergeCell ref="F101:F106"/>
    <mergeCell ref="G102:G105"/>
    <mergeCell ref="H102:H106"/>
    <mergeCell ref="I102:I106"/>
    <mergeCell ref="A96:A98"/>
    <mergeCell ref="B96:B98"/>
    <mergeCell ref="C96:C98"/>
    <mergeCell ref="D96:D98"/>
    <mergeCell ref="E96:E98"/>
    <mergeCell ref="F96:F98"/>
  </mergeCells>
  <pageMargins left="0.78740157480314965" right="0.39370078740157483" top="0.98425196850393704" bottom="0.39370078740157483" header="0.51181102362204722" footer="0.51181102362204722"/>
  <pageSetup paperSize="9" scale="71" firstPageNumber="0" orientation="landscape" horizontalDpi="300" verticalDpi="300" r:id="rId1"/>
  <rowBreaks count="7" manualBreakCount="7">
    <brk id="15" max="16383" man="1"/>
    <brk id="32" max="16383" man="1"/>
    <brk id="49" max="16383" man="1"/>
    <brk id="63" max="12" man="1"/>
    <brk id="77" max="16383" man="1"/>
    <brk id="89" max="16383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март</vt:lpstr>
      <vt:lpstr>март!_ФильтрБазыДанных</vt:lpstr>
      <vt:lpstr>март!Заголовки_для_печати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dc:description/>
  <cp:lastModifiedBy>user</cp:lastModifiedBy>
  <cp:revision>4</cp:revision>
  <cp:lastPrinted>2020-11-06T12:17:01Z</cp:lastPrinted>
  <dcterms:created xsi:type="dcterms:W3CDTF">2015-04-16T11:15:46Z</dcterms:created>
  <dcterms:modified xsi:type="dcterms:W3CDTF">2020-12-16T12:21:15Z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