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236AEB32-ACC3-471B-A8C8-99E284C7A2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иаграмма1" sheetId="37" r:id="rId1"/>
    <sheet name="Проект" sheetId="36" r:id="rId2"/>
  </sheets>
  <definedNames>
    <definedName name="_xlnm._FilterDatabase" localSheetId="1" hidden="1">Проект!$A$1:$M$790</definedName>
    <definedName name="_xlnm.Print_Area" localSheetId="1">Проект!$A$1:$M$805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24" i="36" l="1"/>
  <c r="F103" i="36"/>
  <c r="F102" i="36"/>
  <c r="F101" i="36"/>
  <c r="F100" i="36"/>
  <c r="F99" i="36"/>
  <c r="F98" i="36"/>
  <c r="F97" i="36"/>
  <c r="G96" i="36"/>
  <c r="F96" i="36" s="1"/>
  <c r="G104" i="36"/>
  <c r="F104" i="36" s="1"/>
  <c r="F105" i="36"/>
  <c r="F106" i="36"/>
  <c r="F107" i="36"/>
  <c r="F108" i="36"/>
  <c r="F109" i="36"/>
  <c r="F110" i="36"/>
  <c r="G201" i="36" l="1"/>
  <c r="G153" i="36"/>
  <c r="G677" i="36" l="1"/>
  <c r="H676" i="36"/>
  <c r="G669" i="36"/>
  <c r="H669" i="36"/>
  <c r="H668" i="36"/>
  <c r="F822" i="36" l="1"/>
  <c r="F821" i="36"/>
  <c r="F820" i="36"/>
  <c r="F819" i="36"/>
  <c r="F818" i="36"/>
  <c r="F817" i="36"/>
  <c r="F816" i="36"/>
  <c r="L815" i="36"/>
  <c r="K815" i="36"/>
  <c r="J815" i="36"/>
  <c r="I815" i="36"/>
  <c r="H815" i="36"/>
  <c r="G815" i="36"/>
  <c r="F814" i="36"/>
  <c r="F813" i="36"/>
  <c r="F812" i="36"/>
  <c r="F811" i="36"/>
  <c r="F810" i="36"/>
  <c r="F809" i="36"/>
  <c r="F808" i="36"/>
  <c r="F807" i="36" s="1"/>
  <c r="L807" i="36"/>
  <c r="K807" i="36"/>
  <c r="J807" i="36"/>
  <c r="I807" i="36"/>
  <c r="H807" i="36"/>
  <c r="G807" i="36"/>
  <c r="F806" i="36"/>
  <c r="F805" i="36"/>
  <c r="F804" i="36"/>
  <c r="F803" i="36"/>
  <c r="F802" i="36"/>
  <c r="F801" i="36"/>
  <c r="F800" i="36"/>
  <c r="L799" i="36"/>
  <c r="K799" i="36"/>
  <c r="J799" i="36"/>
  <c r="I799" i="36"/>
  <c r="H799" i="36"/>
  <c r="G799" i="36"/>
  <c r="F798" i="36"/>
  <c r="F797" i="36"/>
  <c r="F796" i="36"/>
  <c r="F795" i="36"/>
  <c r="F794" i="36"/>
  <c r="F793" i="36"/>
  <c r="F792" i="36"/>
  <c r="L791" i="36"/>
  <c r="K791" i="36"/>
  <c r="J791" i="36"/>
  <c r="I791" i="36"/>
  <c r="H791" i="36"/>
  <c r="G791" i="36"/>
  <c r="G776" i="36"/>
  <c r="G768" i="36"/>
  <c r="G760" i="36"/>
  <c r="G752" i="36"/>
  <c r="F746" i="36"/>
  <c r="F745" i="36"/>
  <c r="F744" i="36"/>
  <c r="F743" i="36"/>
  <c r="F742" i="36"/>
  <c r="F740" i="36"/>
  <c r="L739" i="36"/>
  <c r="K739" i="36"/>
  <c r="J739" i="36"/>
  <c r="I739" i="36"/>
  <c r="H739" i="36"/>
  <c r="G739" i="36"/>
  <c r="F732" i="36"/>
  <c r="F738" i="36"/>
  <c r="F737" i="36"/>
  <c r="F736" i="36"/>
  <c r="F735" i="36"/>
  <c r="F734" i="36"/>
  <c r="L731" i="36"/>
  <c r="K731" i="36"/>
  <c r="J731" i="36"/>
  <c r="I731" i="36"/>
  <c r="H731" i="36"/>
  <c r="G731" i="36"/>
  <c r="G676" i="36"/>
  <c r="G668" i="36"/>
  <c r="G645" i="36"/>
  <c r="G457" i="36"/>
  <c r="G449" i="36"/>
  <c r="G433" i="36"/>
  <c r="H282" i="36"/>
  <c r="H281" i="36"/>
  <c r="G265" i="36"/>
  <c r="G217" i="36"/>
  <c r="G193" i="36"/>
  <c r="G184" i="36"/>
  <c r="G113" i="36"/>
  <c r="F815" i="36" l="1"/>
  <c r="F791" i="36"/>
  <c r="F799" i="36"/>
  <c r="F739" i="36"/>
  <c r="F731" i="36"/>
  <c r="H371" i="36" l="1"/>
  <c r="H370" i="36"/>
  <c r="H685" i="36"/>
  <c r="H369" i="36"/>
  <c r="H153" i="36" l="1"/>
  <c r="F730" i="36" l="1"/>
  <c r="F729" i="36"/>
  <c r="F728" i="36"/>
  <c r="F727" i="36"/>
  <c r="F726" i="36"/>
  <c r="F725" i="36"/>
  <c r="G723" i="36"/>
  <c r="F724" i="36"/>
  <c r="L723" i="36"/>
  <c r="K723" i="36"/>
  <c r="J723" i="36"/>
  <c r="I723" i="36"/>
  <c r="H723" i="36"/>
  <c r="F722" i="36"/>
  <c r="F721" i="36"/>
  <c r="F720" i="36"/>
  <c r="F719" i="36"/>
  <c r="F718" i="36"/>
  <c r="F717" i="36"/>
  <c r="H715" i="36"/>
  <c r="F716" i="36"/>
  <c r="L715" i="36"/>
  <c r="K715" i="36"/>
  <c r="J715" i="36"/>
  <c r="I715" i="36"/>
  <c r="F714" i="36"/>
  <c r="F713" i="36"/>
  <c r="F712" i="36"/>
  <c r="F711" i="36"/>
  <c r="F710" i="36"/>
  <c r="F709" i="36"/>
  <c r="G707" i="36"/>
  <c r="F708" i="36"/>
  <c r="L707" i="36"/>
  <c r="K707" i="36"/>
  <c r="J707" i="36"/>
  <c r="I707" i="36"/>
  <c r="H707" i="36"/>
  <c r="F706" i="36"/>
  <c r="F705" i="36"/>
  <c r="F704" i="36"/>
  <c r="F703" i="36"/>
  <c r="F702" i="36"/>
  <c r="F701" i="36"/>
  <c r="G699" i="36"/>
  <c r="F700" i="36"/>
  <c r="L699" i="36"/>
  <c r="K699" i="36"/>
  <c r="J699" i="36"/>
  <c r="I699" i="36"/>
  <c r="H699" i="36"/>
  <c r="F698" i="36"/>
  <c r="F697" i="36"/>
  <c r="F696" i="36"/>
  <c r="F695" i="36"/>
  <c r="F694" i="36"/>
  <c r="F693" i="36"/>
  <c r="G691" i="36"/>
  <c r="F692" i="36"/>
  <c r="L691" i="36"/>
  <c r="K691" i="36"/>
  <c r="J691" i="36"/>
  <c r="I691" i="36"/>
  <c r="H691" i="36"/>
  <c r="G685" i="36"/>
  <c r="H684" i="36"/>
  <c r="G684" i="36"/>
  <c r="H677" i="36"/>
  <c r="J643" i="36"/>
  <c r="K643" i="36"/>
  <c r="L643" i="36"/>
  <c r="G644" i="36"/>
  <c r="F511" i="36"/>
  <c r="F510" i="36"/>
  <c r="F509" i="36"/>
  <c r="F508" i="36"/>
  <c r="F507" i="36"/>
  <c r="F506" i="36"/>
  <c r="F505" i="36"/>
  <c r="L504" i="36"/>
  <c r="K504" i="36"/>
  <c r="J504" i="36"/>
  <c r="I504" i="36"/>
  <c r="H504" i="36"/>
  <c r="G504" i="36"/>
  <c r="F503" i="36"/>
  <c r="F502" i="36"/>
  <c r="F501" i="36"/>
  <c r="F500" i="36"/>
  <c r="F499" i="36"/>
  <c r="F498" i="36"/>
  <c r="F497" i="36"/>
  <c r="L496" i="36"/>
  <c r="K496" i="36"/>
  <c r="J496" i="36"/>
  <c r="I496" i="36"/>
  <c r="H496" i="36"/>
  <c r="G496" i="36"/>
  <c r="F482" i="36"/>
  <c r="F483" i="36"/>
  <c r="F484" i="36"/>
  <c r="F485" i="36"/>
  <c r="F486" i="36"/>
  <c r="F487" i="36"/>
  <c r="F481" i="36"/>
  <c r="F9" i="36"/>
  <c r="G480" i="36"/>
  <c r="H480" i="36"/>
  <c r="I480" i="36"/>
  <c r="J480" i="36"/>
  <c r="K480" i="36"/>
  <c r="L480" i="36"/>
  <c r="G385" i="36"/>
  <c r="G218" i="36"/>
  <c r="G194" i="36"/>
  <c r="G154" i="36"/>
  <c r="G26" i="36"/>
  <c r="G643" i="36" l="1"/>
  <c r="F496" i="36"/>
  <c r="F691" i="36"/>
  <c r="F723" i="36"/>
  <c r="F699" i="36"/>
  <c r="F707" i="36"/>
  <c r="F715" i="36"/>
  <c r="G715" i="36"/>
  <c r="F504" i="36"/>
  <c r="F480" i="36"/>
  <c r="F217" i="36"/>
  <c r="F785" i="36" l="1"/>
  <c r="F786" i="36"/>
  <c r="F787" i="36"/>
  <c r="F788" i="36"/>
  <c r="F789" i="36"/>
  <c r="F790" i="36"/>
  <c r="F784" i="36"/>
  <c r="G783" i="36"/>
  <c r="H783" i="36"/>
  <c r="I783" i="36"/>
  <c r="J783" i="36"/>
  <c r="K783" i="36"/>
  <c r="L783" i="36"/>
  <c r="G202" i="36"/>
  <c r="L675" i="36"/>
  <c r="F685" i="36"/>
  <c r="F686" i="36"/>
  <c r="F687" i="36"/>
  <c r="F688" i="36"/>
  <c r="F689" i="36"/>
  <c r="F690" i="36"/>
  <c r="F684" i="36"/>
  <c r="F677" i="36"/>
  <c r="F678" i="36"/>
  <c r="F679" i="36"/>
  <c r="F680" i="36"/>
  <c r="F681" i="36"/>
  <c r="F682" i="36"/>
  <c r="F676" i="36"/>
  <c r="G675" i="36"/>
  <c r="H675" i="36"/>
  <c r="I675" i="36"/>
  <c r="J675" i="36"/>
  <c r="K675" i="36"/>
  <c r="G683" i="36"/>
  <c r="H683" i="36"/>
  <c r="I683" i="36"/>
  <c r="J683" i="36"/>
  <c r="K683" i="36"/>
  <c r="L683" i="36"/>
  <c r="F669" i="36"/>
  <c r="F670" i="36"/>
  <c r="F671" i="36"/>
  <c r="F672" i="36"/>
  <c r="F673" i="36"/>
  <c r="F674" i="36"/>
  <c r="F668" i="36"/>
  <c r="G667" i="36"/>
  <c r="H667" i="36"/>
  <c r="I667" i="36"/>
  <c r="J667" i="36"/>
  <c r="K667" i="36"/>
  <c r="L667" i="36"/>
  <c r="H751" i="36"/>
  <c r="I751" i="36"/>
  <c r="J751" i="36"/>
  <c r="K751" i="36"/>
  <c r="L751" i="36"/>
  <c r="G751" i="36"/>
  <c r="H752" i="36"/>
  <c r="I752" i="36"/>
  <c r="J752" i="36"/>
  <c r="K752" i="36"/>
  <c r="L752" i="36"/>
  <c r="G393" i="36"/>
  <c r="G233" i="36"/>
  <c r="G241" i="36"/>
  <c r="G225" i="36"/>
  <c r="I488" i="36"/>
  <c r="F473" i="36"/>
  <c r="F490" i="36"/>
  <c r="F491" i="36"/>
  <c r="F492" i="36"/>
  <c r="F493" i="36"/>
  <c r="F494" i="36"/>
  <c r="F495" i="36"/>
  <c r="F489" i="36"/>
  <c r="F474" i="36"/>
  <c r="F475" i="36"/>
  <c r="F476" i="36"/>
  <c r="F477" i="36"/>
  <c r="F478" i="36"/>
  <c r="F479" i="36"/>
  <c r="F465" i="36"/>
  <c r="G488" i="36"/>
  <c r="H488" i="36"/>
  <c r="J488" i="36"/>
  <c r="K488" i="36"/>
  <c r="L488" i="36"/>
  <c r="G472" i="36"/>
  <c r="H472" i="36"/>
  <c r="I472" i="36"/>
  <c r="J472" i="36"/>
  <c r="K472" i="36"/>
  <c r="L472" i="36"/>
  <c r="G464" i="36"/>
  <c r="F751" i="36" l="1"/>
  <c r="F472" i="36"/>
  <c r="F783" i="36"/>
  <c r="F683" i="36"/>
  <c r="F675" i="36"/>
  <c r="F667" i="36"/>
  <c r="F752" i="36"/>
  <c r="F488" i="36"/>
  <c r="I368" i="36"/>
  <c r="G775" i="36" l="1"/>
  <c r="G636" i="36" l="1"/>
  <c r="G456" i="36"/>
  <c r="G448" i="36"/>
  <c r="G440" i="36"/>
  <c r="G432" i="36"/>
  <c r="G424" i="36"/>
  <c r="G416" i="36"/>
  <c r="G408" i="36"/>
  <c r="G400" i="36"/>
  <c r="F407" i="36"/>
  <c r="F406" i="36"/>
  <c r="F405" i="36"/>
  <c r="F404" i="36"/>
  <c r="F403" i="36"/>
  <c r="F402" i="36"/>
  <c r="F401" i="36"/>
  <c r="I400" i="36"/>
  <c r="F415" i="36"/>
  <c r="F414" i="36"/>
  <c r="F413" i="36"/>
  <c r="F412" i="36"/>
  <c r="F411" i="36"/>
  <c r="F410" i="36"/>
  <c r="F409" i="36"/>
  <c r="I408" i="36"/>
  <c r="F423" i="36"/>
  <c r="F422" i="36"/>
  <c r="F421" i="36"/>
  <c r="F420" i="36"/>
  <c r="F419" i="36"/>
  <c r="F418" i="36"/>
  <c r="F417" i="36"/>
  <c r="I416" i="36"/>
  <c r="F431" i="36"/>
  <c r="F430" i="36"/>
  <c r="F429" i="36"/>
  <c r="F428" i="36"/>
  <c r="F427" i="36"/>
  <c r="F426" i="36"/>
  <c r="F425" i="36"/>
  <c r="I424" i="36"/>
  <c r="F439" i="36"/>
  <c r="F438" i="36"/>
  <c r="F437" i="36"/>
  <c r="F436" i="36"/>
  <c r="F435" i="36"/>
  <c r="F434" i="36"/>
  <c r="F433" i="36"/>
  <c r="I432" i="36"/>
  <c r="F447" i="36"/>
  <c r="F446" i="36"/>
  <c r="F445" i="36"/>
  <c r="F444" i="36"/>
  <c r="F443" i="36"/>
  <c r="F442" i="36"/>
  <c r="F441" i="36"/>
  <c r="I440" i="36"/>
  <c r="F455" i="36"/>
  <c r="F454" i="36"/>
  <c r="F453" i="36"/>
  <c r="F452" i="36"/>
  <c r="F451" i="36"/>
  <c r="F450" i="36"/>
  <c r="F449" i="36"/>
  <c r="I448" i="36"/>
  <c r="F463" i="36"/>
  <c r="F462" i="36"/>
  <c r="F461" i="36"/>
  <c r="F460" i="36"/>
  <c r="F459" i="36"/>
  <c r="F458" i="36"/>
  <c r="F457" i="36"/>
  <c r="I456" i="36"/>
  <c r="F471" i="36"/>
  <c r="F470" i="36"/>
  <c r="F469" i="36"/>
  <c r="F468" i="36"/>
  <c r="F467" i="36"/>
  <c r="F464" i="36" s="1"/>
  <c r="F466" i="36"/>
  <c r="I464" i="36"/>
  <c r="F311" i="36"/>
  <c r="F310" i="36"/>
  <c r="F309" i="36"/>
  <c r="F308" i="36"/>
  <c r="F307" i="36"/>
  <c r="F306" i="36"/>
  <c r="F305" i="36"/>
  <c r="G304" i="36"/>
  <c r="F304" i="36" s="1"/>
  <c r="F247" i="36"/>
  <c r="F246" i="36"/>
  <c r="F245" i="36"/>
  <c r="F244" i="36"/>
  <c r="F243" i="36"/>
  <c r="F242" i="36"/>
  <c r="F241" i="36"/>
  <c r="G240" i="36"/>
  <c r="F240" i="36" s="1"/>
  <c r="F448" i="36" l="1"/>
  <c r="F416" i="36"/>
  <c r="F408" i="36"/>
  <c r="F400" i="36"/>
  <c r="F456" i="36"/>
  <c r="F440" i="36"/>
  <c r="F432" i="36"/>
  <c r="F424" i="36"/>
  <c r="F119" i="36" l="1"/>
  <c r="F118" i="36"/>
  <c r="F117" i="36"/>
  <c r="F116" i="36"/>
  <c r="F115" i="36"/>
  <c r="F114" i="36"/>
  <c r="F113" i="36"/>
  <c r="G112" i="36"/>
  <c r="F112" i="36" s="1"/>
  <c r="G392" i="36"/>
  <c r="F279" i="36" l="1"/>
  <c r="F278" i="36"/>
  <c r="F277" i="36"/>
  <c r="F276" i="36"/>
  <c r="F275" i="36"/>
  <c r="F274" i="36"/>
  <c r="F273" i="36"/>
  <c r="K272" i="36"/>
  <c r="J272" i="36"/>
  <c r="I272" i="36"/>
  <c r="H272" i="36"/>
  <c r="G272" i="36"/>
  <c r="F272" i="36" l="1"/>
  <c r="G32" i="36" l="1"/>
  <c r="G24" i="36"/>
  <c r="I586" i="36" l="1"/>
  <c r="H586" i="36"/>
  <c r="I585" i="36"/>
  <c r="H585" i="36"/>
  <c r="I584" i="36"/>
  <c r="H584" i="36"/>
  <c r="I583" i="36"/>
  <c r="H583" i="36"/>
  <c r="I582" i="36"/>
  <c r="H582" i="36"/>
  <c r="I581" i="36"/>
  <c r="H581" i="36"/>
  <c r="I580" i="36"/>
  <c r="H580" i="36"/>
  <c r="G579" i="36"/>
  <c r="F579" i="36" s="1"/>
  <c r="I578" i="36"/>
  <c r="H578" i="36"/>
  <c r="I577" i="36"/>
  <c r="H577" i="36"/>
  <c r="I576" i="36"/>
  <c r="H576" i="36"/>
  <c r="I575" i="36"/>
  <c r="H575" i="36"/>
  <c r="I574" i="36"/>
  <c r="H574" i="36"/>
  <c r="I573" i="36"/>
  <c r="H573" i="36"/>
  <c r="I572" i="36"/>
  <c r="H572" i="36"/>
  <c r="G571" i="36"/>
  <c r="F571" i="36" s="1"/>
  <c r="I570" i="36"/>
  <c r="H570" i="36"/>
  <c r="I569" i="36"/>
  <c r="H569" i="36"/>
  <c r="I568" i="36"/>
  <c r="H568" i="36"/>
  <c r="I567" i="36"/>
  <c r="H567" i="36"/>
  <c r="I566" i="36"/>
  <c r="H566" i="36"/>
  <c r="I565" i="36"/>
  <c r="H565" i="36"/>
  <c r="I564" i="36"/>
  <c r="H564" i="36"/>
  <c r="G563" i="36"/>
  <c r="F563" i="36" s="1"/>
  <c r="I562" i="36"/>
  <c r="H562" i="36"/>
  <c r="I561" i="36"/>
  <c r="H561" i="36"/>
  <c r="I560" i="36"/>
  <c r="H560" i="36"/>
  <c r="I559" i="36"/>
  <c r="H559" i="36"/>
  <c r="I558" i="36"/>
  <c r="H558" i="36"/>
  <c r="I557" i="36"/>
  <c r="H557" i="36"/>
  <c r="I556" i="36"/>
  <c r="H556" i="36"/>
  <c r="G555" i="36"/>
  <c r="F555" i="36" s="1"/>
  <c r="I554" i="36"/>
  <c r="H554" i="36"/>
  <c r="I553" i="36"/>
  <c r="H553" i="36"/>
  <c r="G553" i="36"/>
  <c r="I552" i="36"/>
  <c r="H552" i="36"/>
  <c r="G552" i="36"/>
  <c r="I551" i="36"/>
  <c r="H551" i="36"/>
  <c r="G551" i="36"/>
  <c r="I550" i="36"/>
  <c r="H550" i="36"/>
  <c r="G550" i="36"/>
  <c r="I549" i="36"/>
  <c r="H549" i="36"/>
  <c r="G549" i="36"/>
  <c r="I548" i="36"/>
  <c r="H548" i="36"/>
  <c r="G548" i="36"/>
  <c r="G547" i="36"/>
  <c r="F547" i="36" s="1"/>
  <c r="F343" i="36"/>
  <c r="F342" i="36"/>
  <c r="F341" i="36"/>
  <c r="F340" i="36"/>
  <c r="F339" i="36"/>
  <c r="F338" i="36"/>
  <c r="F337" i="36"/>
  <c r="G336" i="36"/>
  <c r="F336" i="36" s="1"/>
  <c r="F263" i="36"/>
  <c r="F262" i="36"/>
  <c r="F261" i="36"/>
  <c r="F260" i="36"/>
  <c r="F259" i="36"/>
  <c r="F258" i="36"/>
  <c r="F257" i="36"/>
  <c r="G256" i="36"/>
  <c r="F256" i="36" s="1"/>
  <c r="F191" i="36"/>
  <c r="F190" i="36"/>
  <c r="F189" i="36"/>
  <c r="F188" i="36"/>
  <c r="F187" i="36"/>
  <c r="F186" i="36"/>
  <c r="F185" i="36"/>
  <c r="F184" i="36"/>
  <c r="F175" i="36"/>
  <c r="F174" i="36"/>
  <c r="F173" i="36"/>
  <c r="F172" i="36"/>
  <c r="F171" i="36"/>
  <c r="F170" i="36"/>
  <c r="F169" i="36"/>
  <c r="G168" i="36"/>
  <c r="F168" i="36" s="1"/>
  <c r="F143" i="36"/>
  <c r="F142" i="36"/>
  <c r="F141" i="36"/>
  <c r="F140" i="36"/>
  <c r="F139" i="36"/>
  <c r="F138" i="36"/>
  <c r="F137" i="36"/>
  <c r="G136" i="36"/>
  <c r="F136" i="36" s="1"/>
  <c r="F135" i="36"/>
  <c r="F134" i="36"/>
  <c r="F133" i="36"/>
  <c r="F132" i="36"/>
  <c r="F131" i="36"/>
  <c r="F130" i="36"/>
  <c r="F129" i="36"/>
  <c r="G128" i="36"/>
  <c r="F128" i="36" s="1"/>
  <c r="F87" i="36"/>
  <c r="F86" i="36"/>
  <c r="F85" i="36"/>
  <c r="F84" i="36"/>
  <c r="F83" i="36"/>
  <c r="F82" i="36"/>
  <c r="F81" i="36"/>
  <c r="G80" i="36"/>
  <c r="F80" i="36" s="1"/>
  <c r="F79" i="36"/>
  <c r="F78" i="36"/>
  <c r="F77" i="36"/>
  <c r="F76" i="36"/>
  <c r="F75" i="36"/>
  <c r="F74" i="36"/>
  <c r="F73" i="36"/>
  <c r="G72" i="36"/>
  <c r="F72" i="36" s="1"/>
  <c r="F71" i="36"/>
  <c r="F70" i="36"/>
  <c r="F69" i="36"/>
  <c r="F68" i="36"/>
  <c r="F67" i="36"/>
  <c r="F66" i="36"/>
  <c r="F65" i="36"/>
  <c r="G64" i="36"/>
  <c r="F64" i="36" s="1"/>
  <c r="F63" i="36"/>
  <c r="F62" i="36"/>
  <c r="F61" i="36"/>
  <c r="F60" i="36"/>
  <c r="F59" i="36"/>
  <c r="F58" i="36"/>
  <c r="F57" i="36"/>
  <c r="G56" i="36"/>
  <c r="F56" i="36" s="1"/>
  <c r="F55" i="36"/>
  <c r="F54" i="36"/>
  <c r="F53" i="36"/>
  <c r="F52" i="36"/>
  <c r="F51" i="36"/>
  <c r="F50" i="36"/>
  <c r="F49" i="36"/>
  <c r="G48" i="36"/>
  <c r="F48" i="36" s="1"/>
  <c r="F47" i="36"/>
  <c r="F46" i="36"/>
  <c r="F45" i="36"/>
  <c r="F44" i="36"/>
  <c r="F43" i="36"/>
  <c r="F42" i="36"/>
  <c r="F41" i="36"/>
  <c r="G40" i="36"/>
  <c r="F40" i="36" s="1"/>
  <c r="F23" i="36"/>
  <c r="F22" i="36"/>
  <c r="F21" i="36"/>
  <c r="F20" i="36"/>
  <c r="F19" i="36"/>
  <c r="F18" i="36"/>
  <c r="F17" i="36"/>
  <c r="G16" i="36"/>
  <c r="F16" i="36" s="1"/>
  <c r="I602" i="36"/>
  <c r="H602" i="36"/>
  <c r="I601" i="36"/>
  <c r="H601" i="36"/>
  <c r="I600" i="36"/>
  <c r="H600" i="36"/>
  <c r="I599" i="36"/>
  <c r="H599" i="36"/>
  <c r="I598" i="36"/>
  <c r="H598" i="36"/>
  <c r="I597" i="36"/>
  <c r="H597" i="36"/>
  <c r="I596" i="36"/>
  <c r="H596" i="36"/>
  <c r="G595" i="36"/>
  <c r="F595" i="36" s="1"/>
  <c r="I384" i="36"/>
  <c r="H384" i="36"/>
  <c r="G216" i="36"/>
  <c r="H152" i="36"/>
  <c r="H176" i="36"/>
  <c r="H264" i="36"/>
  <c r="H280" i="36"/>
  <c r="H288" i="36"/>
  <c r="H368" i="36"/>
  <c r="F368" i="36" s="1"/>
  <c r="H515" i="36"/>
  <c r="H523" i="36"/>
  <c r="H637" i="36"/>
  <c r="H638" i="36"/>
  <c r="H639" i="36"/>
  <c r="H640" i="36"/>
  <c r="H641" i="36"/>
  <c r="H642" i="36"/>
  <c r="H759" i="36"/>
  <c r="H767" i="36"/>
  <c r="H775" i="36"/>
  <c r="I264" i="36"/>
  <c r="I288" i="36"/>
  <c r="I392" i="36"/>
  <c r="I515" i="36"/>
  <c r="I523" i="36"/>
  <c r="I759" i="36"/>
  <c r="I767" i="36"/>
  <c r="I775" i="36"/>
  <c r="G8" i="36"/>
  <c r="F24" i="36"/>
  <c r="F32" i="36"/>
  <c r="G88" i="36"/>
  <c r="F88" i="36" s="1"/>
  <c r="G120" i="36"/>
  <c r="F120" i="36" s="1"/>
  <c r="G144" i="36"/>
  <c r="F144" i="36" s="1"/>
  <c r="G152" i="36"/>
  <c r="G160" i="36"/>
  <c r="F160" i="36" s="1"/>
  <c r="G176" i="36"/>
  <c r="G192" i="36"/>
  <c r="F192" i="36" s="1"/>
  <c r="G200" i="36"/>
  <c r="F200" i="36" s="1"/>
  <c r="G208" i="36"/>
  <c r="F208" i="36" s="1"/>
  <c r="G224" i="36"/>
  <c r="F224" i="36" s="1"/>
  <c r="G232" i="36"/>
  <c r="F232" i="36" s="1"/>
  <c r="G248" i="36"/>
  <c r="F248" i="36" s="1"/>
  <c r="G264" i="36"/>
  <c r="G280" i="36"/>
  <c r="G288" i="36"/>
  <c r="G296" i="36"/>
  <c r="F296" i="36" s="1"/>
  <c r="G312" i="36"/>
  <c r="F312" i="36" s="1"/>
  <c r="G320" i="36"/>
  <c r="F320" i="36" s="1"/>
  <c r="G328" i="36"/>
  <c r="F328" i="36" s="1"/>
  <c r="G344" i="36"/>
  <c r="F344" i="36" s="1"/>
  <c r="G352" i="36"/>
  <c r="F352" i="36" s="1"/>
  <c r="G360" i="36"/>
  <c r="F360" i="36" s="1"/>
  <c r="G376" i="36"/>
  <c r="G384" i="36"/>
  <c r="G519" i="36"/>
  <c r="G520" i="36"/>
  <c r="G521" i="36"/>
  <c r="G522" i="36"/>
  <c r="G523" i="36"/>
  <c r="G531" i="36"/>
  <c r="F531" i="36" s="1"/>
  <c r="G539" i="36"/>
  <c r="F539" i="36" s="1"/>
  <c r="G587" i="36"/>
  <c r="F587" i="36" s="1"/>
  <c r="G603" i="36"/>
  <c r="F603" i="36" s="1"/>
  <c r="G611" i="36"/>
  <c r="F611" i="36" s="1"/>
  <c r="G619" i="36"/>
  <c r="F619" i="36" s="1"/>
  <c r="G627" i="36"/>
  <c r="F627" i="36" s="1"/>
  <c r="G635" i="36"/>
  <c r="G651" i="36"/>
  <c r="F651" i="36" s="1"/>
  <c r="G659" i="36"/>
  <c r="F659" i="36" s="1"/>
  <c r="G759" i="36"/>
  <c r="G767" i="36"/>
  <c r="J264" i="36"/>
  <c r="J824" i="36" s="1"/>
  <c r="K264" i="36"/>
  <c r="K824" i="36" s="1"/>
  <c r="F266" i="36"/>
  <c r="F201" i="36"/>
  <c r="L782" i="36"/>
  <c r="K782" i="36"/>
  <c r="J782" i="36"/>
  <c r="I782" i="36"/>
  <c r="H782" i="36"/>
  <c r="L781" i="36"/>
  <c r="K781" i="36"/>
  <c r="J781" i="36"/>
  <c r="I781" i="36"/>
  <c r="H781" i="36"/>
  <c r="L780" i="36"/>
  <c r="K780" i="36"/>
  <c r="J780" i="36"/>
  <c r="I780" i="36"/>
  <c r="H780" i="36"/>
  <c r="L779" i="36"/>
  <c r="K779" i="36"/>
  <c r="J779" i="36"/>
  <c r="I779" i="36"/>
  <c r="H779" i="36"/>
  <c r="L778" i="36"/>
  <c r="K778" i="36"/>
  <c r="J778" i="36"/>
  <c r="I778" i="36"/>
  <c r="L777" i="36"/>
  <c r="K777" i="36"/>
  <c r="J777" i="36"/>
  <c r="I777" i="36"/>
  <c r="F777" i="36" s="1"/>
  <c r="L776" i="36"/>
  <c r="K776" i="36"/>
  <c r="J776" i="36"/>
  <c r="I776" i="36"/>
  <c r="F776" i="36" s="1"/>
  <c r="L775" i="36"/>
  <c r="K775" i="36"/>
  <c r="J775" i="36"/>
  <c r="L774" i="36"/>
  <c r="K774" i="36"/>
  <c r="J774" i="36"/>
  <c r="I774" i="36"/>
  <c r="H774" i="36"/>
  <c r="L773" i="36"/>
  <c r="K773" i="36"/>
  <c r="J773" i="36"/>
  <c r="I773" i="36"/>
  <c r="H773" i="36"/>
  <c r="L772" i="36"/>
  <c r="K772" i="36"/>
  <c r="J772" i="36"/>
  <c r="I772" i="36"/>
  <c r="H772" i="36"/>
  <c r="L771" i="36"/>
  <c r="K771" i="36"/>
  <c r="J771" i="36"/>
  <c r="I771" i="36"/>
  <c r="H771" i="36"/>
  <c r="L770" i="36"/>
  <c r="K770" i="36"/>
  <c r="J770" i="36"/>
  <c r="I770" i="36"/>
  <c r="H770" i="36"/>
  <c r="L769" i="36"/>
  <c r="K769" i="36"/>
  <c r="J769" i="36"/>
  <c r="I769" i="36"/>
  <c r="H769" i="36"/>
  <c r="L768" i="36"/>
  <c r="K768" i="36"/>
  <c r="J768" i="36"/>
  <c r="I768" i="36"/>
  <c r="H768" i="36"/>
  <c r="L767" i="36"/>
  <c r="K767" i="36"/>
  <c r="J767" i="36"/>
  <c r="L766" i="36"/>
  <c r="K766" i="36"/>
  <c r="J766" i="36"/>
  <c r="I766" i="36"/>
  <c r="H766" i="36"/>
  <c r="L765" i="36"/>
  <c r="K765" i="36"/>
  <c r="J765" i="36"/>
  <c r="I765" i="36"/>
  <c r="H765" i="36"/>
  <c r="L764" i="36"/>
  <c r="K764" i="36"/>
  <c r="J764" i="36"/>
  <c r="I764" i="36"/>
  <c r="H764" i="36"/>
  <c r="L763" i="36"/>
  <c r="K763" i="36"/>
  <c r="J763" i="36"/>
  <c r="I763" i="36"/>
  <c r="H763" i="36"/>
  <c r="L762" i="36"/>
  <c r="K762" i="36"/>
  <c r="J762" i="36"/>
  <c r="I762" i="36"/>
  <c r="H762" i="36"/>
  <c r="L761" i="36"/>
  <c r="K761" i="36"/>
  <c r="J761" i="36"/>
  <c r="I761" i="36"/>
  <c r="H761" i="36"/>
  <c r="L760" i="36"/>
  <c r="K760" i="36"/>
  <c r="J760" i="36"/>
  <c r="I760" i="36"/>
  <c r="H760" i="36"/>
  <c r="L759" i="36"/>
  <c r="K759" i="36"/>
  <c r="J759" i="36"/>
  <c r="L758" i="36"/>
  <c r="K758" i="36"/>
  <c r="J758" i="36"/>
  <c r="I758" i="36"/>
  <c r="H758" i="36"/>
  <c r="L757" i="36"/>
  <c r="K757" i="36"/>
  <c r="J757" i="36"/>
  <c r="I757" i="36"/>
  <c r="H757" i="36"/>
  <c r="L756" i="36"/>
  <c r="K756" i="36"/>
  <c r="J756" i="36"/>
  <c r="I756" i="36"/>
  <c r="H756" i="36"/>
  <c r="L755" i="36"/>
  <c r="K755" i="36"/>
  <c r="J755" i="36"/>
  <c r="I755" i="36"/>
  <c r="H755" i="36"/>
  <c r="L754" i="36"/>
  <c r="K754" i="36"/>
  <c r="J754" i="36"/>
  <c r="I754" i="36"/>
  <c r="H754" i="36"/>
  <c r="L753" i="36"/>
  <c r="K753" i="36"/>
  <c r="J753" i="36"/>
  <c r="I753" i="36"/>
  <c r="H753" i="36"/>
  <c r="I666" i="36"/>
  <c r="H666" i="36"/>
  <c r="I665" i="36"/>
  <c r="H665" i="36"/>
  <c r="I664" i="36"/>
  <c r="H664" i="36"/>
  <c r="I663" i="36"/>
  <c r="H663" i="36"/>
  <c r="I662" i="36"/>
  <c r="H662" i="36"/>
  <c r="I661" i="36"/>
  <c r="H661" i="36"/>
  <c r="I660" i="36"/>
  <c r="H660" i="36"/>
  <c r="I658" i="36"/>
  <c r="H658" i="36"/>
  <c r="I657" i="36"/>
  <c r="H657" i="36"/>
  <c r="I656" i="36"/>
  <c r="H656" i="36"/>
  <c r="I655" i="36"/>
  <c r="H655" i="36"/>
  <c r="I654" i="36"/>
  <c r="H654" i="36"/>
  <c r="I653" i="36"/>
  <c r="H653" i="36"/>
  <c r="I652" i="36"/>
  <c r="H652" i="36"/>
  <c r="I650" i="36"/>
  <c r="H650" i="36"/>
  <c r="I649" i="36"/>
  <c r="H649" i="36"/>
  <c r="I648" i="36"/>
  <c r="H648" i="36"/>
  <c r="I647" i="36"/>
  <c r="H647" i="36"/>
  <c r="I646" i="36"/>
  <c r="H646" i="36"/>
  <c r="I645" i="36"/>
  <c r="H645" i="36"/>
  <c r="I644" i="36"/>
  <c r="F644" i="36" s="1"/>
  <c r="I642" i="36"/>
  <c r="I641" i="36"/>
  <c r="I640" i="36"/>
  <c r="I639" i="36"/>
  <c r="I638" i="36"/>
  <c r="I637" i="36"/>
  <c r="I636" i="36"/>
  <c r="F636" i="36" s="1"/>
  <c r="I634" i="36"/>
  <c r="H634" i="36"/>
  <c r="I633" i="36"/>
  <c r="H633" i="36"/>
  <c r="I632" i="36"/>
  <c r="H632" i="36"/>
  <c r="I631" i="36"/>
  <c r="H631" i="36"/>
  <c r="I630" i="36"/>
  <c r="H630" i="36"/>
  <c r="I629" i="36"/>
  <c r="H629" i="36"/>
  <c r="I628" i="36"/>
  <c r="H628" i="36"/>
  <c r="I626" i="36"/>
  <c r="H626" i="36"/>
  <c r="I625" i="36"/>
  <c r="H625" i="36"/>
  <c r="I624" i="36"/>
  <c r="H624" i="36"/>
  <c r="I623" i="36"/>
  <c r="H623" i="36"/>
  <c r="I622" i="36"/>
  <c r="H622" i="36"/>
  <c r="I621" i="36"/>
  <c r="H621" i="36"/>
  <c r="I620" i="36"/>
  <c r="H620" i="36"/>
  <c r="I618" i="36"/>
  <c r="H618" i="36"/>
  <c r="I617" i="36"/>
  <c r="H617" i="36"/>
  <c r="I616" i="36"/>
  <c r="H616" i="36"/>
  <c r="I615" i="36"/>
  <c r="H615" i="36"/>
  <c r="I614" i="36"/>
  <c r="H614" i="36"/>
  <c r="I613" i="36"/>
  <c r="H613" i="36"/>
  <c r="I612" i="36"/>
  <c r="H612" i="36"/>
  <c r="I610" i="36"/>
  <c r="H610" i="36"/>
  <c r="I609" i="36"/>
  <c r="H609" i="36"/>
  <c r="I608" i="36"/>
  <c r="H608" i="36"/>
  <c r="I607" i="36"/>
  <c r="H607" i="36"/>
  <c r="I606" i="36"/>
  <c r="H606" i="36"/>
  <c r="I605" i="36"/>
  <c r="H605" i="36"/>
  <c r="I604" i="36"/>
  <c r="H604" i="36"/>
  <c r="I594" i="36"/>
  <c r="H594" i="36"/>
  <c r="I593" i="36"/>
  <c r="H593" i="36"/>
  <c r="I592" i="36"/>
  <c r="H592" i="36"/>
  <c r="I591" i="36"/>
  <c r="H591" i="36"/>
  <c r="I590" i="36"/>
  <c r="H590" i="36"/>
  <c r="I589" i="36"/>
  <c r="H589" i="36"/>
  <c r="I588" i="36"/>
  <c r="H588" i="36"/>
  <c r="I546" i="36"/>
  <c r="H546" i="36"/>
  <c r="I545" i="36"/>
  <c r="H545" i="36"/>
  <c r="I544" i="36"/>
  <c r="H544" i="36"/>
  <c r="I543" i="36"/>
  <c r="H543" i="36"/>
  <c r="I542" i="36"/>
  <c r="H542" i="36"/>
  <c r="I541" i="36"/>
  <c r="H541" i="36"/>
  <c r="I540" i="36"/>
  <c r="H540" i="36"/>
  <c r="I538" i="36"/>
  <c r="H538" i="36"/>
  <c r="I537" i="36"/>
  <c r="H537" i="36"/>
  <c r="I536" i="36"/>
  <c r="H536" i="36"/>
  <c r="I535" i="36"/>
  <c r="H535" i="36"/>
  <c r="I534" i="36"/>
  <c r="H534" i="36"/>
  <c r="I533" i="36"/>
  <c r="H533" i="36"/>
  <c r="I532" i="36"/>
  <c r="H532" i="36"/>
  <c r="I530" i="36"/>
  <c r="H530" i="36"/>
  <c r="I529" i="36"/>
  <c r="H529" i="36"/>
  <c r="I528" i="36"/>
  <c r="H528" i="36"/>
  <c r="I527" i="36"/>
  <c r="H527" i="36"/>
  <c r="I526" i="36"/>
  <c r="H526" i="36"/>
  <c r="I525" i="36"/>
  <c r="H525" i="36"/>
  <c r="I524" i="36"/>
  <c r="H524" i="36"/>
  <c r="H522" i="36"/>
  <c r="H521" i="36"/>
  <c r="H520" i="36"/>
  <c r="H519" i="36"/>
  <c r="H518" i="36"/>
  <c r="H517" i="36"/>
  <c r="H516" i="36"/>
  <c r="I522" i="36"/>
  <c r="I521" i="36"/>
  <c r="I520" i="36"/>
  <c r="I519" i="36"/>
  <c r="I518" i="36"/>
  <c r="I517" i="36"/>
  <c r="I516" i="36"/>
  <c r="F778" i="36"/>
  <c r="F399" i="36"/>
  <c r="F398" i="36"/>
  <c r="F397" i="36"/>
  <c r="F396" i="36"/>
  <c r="F395" i="36"/>
  <c r="F394" i="36"/>
  <c r="F393" i="36"/>
  <c r="F391" i="36"/>
  <c r="F390" i="36"/>
  <c r="F389" i="36"/>
  <c r="F388" i="36"/>
  <c r="F387" i="36"/>
  <c r="F386" i="36"/>
  <c r="F385" i="36"/>
  <c r="F383" i="36"/>
  <c r="F382" i="36"/>
  <c r="F381" i="36"/>
  <c r="F380" i="36"/>
  <c r="F379" i="36"/>
  <c r="F378" i="36"/>
  <c r="F377" i="36"/>
  <c r="F375" i="36"/>
  <c r="F374" i="36"/>
  <c r="F373" i="36"/>
  <c r="F372" i="36"/>
  <c r="F371" i="36"/>
  <c r="F370" i="36"/>
  <c r="F369" i="36"/>
  <c r="F367" i="36"/>
  <c r="F366" i="36"/>
  <c r="F365" i="36"/>
  <c r="F364" i="36"/>
  <c r="F363" i="36"/>
  <c r="F362" i="36"/>
  <c r="F361" i="36"/>
  <c r="F359" i="36"/>
  <c r="F358" i="36"/>
  <c r="F357" i="36"/>
  <c r="F356" i="36"/>
  <c r="F355" i="36"/>
  <c r="F354" i="36"/>
  <c r="F353" i="36"/>
  <c r="F351" i="36"/>
  <c r="F350" i="36"/>
  <c r="F349" i="36"/>
  <c r="F348" i="36"/>
  <c r="F347" i="36"/>
  <c r="F346" i="36"/>
  <c r="F345" i="36"/>
  <c r="F335" i="36"/>
  <c r="F334" i="36"/>
  <c r="F333" i="36"/>
  <c r="F332" i="36"/>
  <c r="F331" i="36"/>
  <c r="F330" i="36"/>
  <c r="F329" i="36"/>
  <c r="F327" i="36"/>
  <c r="F326" i="36"/>
  <c r="F325" i="36"/>
  <c r="F324" i="36"/>
  <c r="F323" i="36"/>
  <c r="F322" i="36"/>
  <c r="F321" i="36"/>
  <c r="F319" i="36"/>
  <c r="F318" i="36"/>
  <c r="F317" i="36"/>
  <c r="F316" i="36"/>
  <c r="F315" i="36"/>
  <c r="F314" i="36"/>
  <c r="F313" i="36"/>
  <c r="F303" i="36"/>
  <c r="F302" i="36"/>
  <c r="F301" i="36"/>
  <c r="F300" i="36"/>
  <c r="F299" i="36"/>
  <c r="F298" i="36"/>
  <c r="F297" i="36"/>
  <c r="F295" i="36"/>
  <c r="F294" i="36"/>
  <c r="F293" i="36"/>
  <c r="F292" i="36"/>
  <c r="F291" i="36"/>
  <c r="F290" i="36"/>
  <c r="F289" i="36"/>
  <c r="F287" i="36"/>
  <c r="F286" i="36"/>
  <c r="F285" i="36"/>
  <c r="F284" i="36"/>
  <c r="F283" i="36"/>
  <c r="F282" i="36"/>
  <c r="F281" i="36"/>
  <c r="F271" i="36"/>
  <c r="F270" i="36"/>
  <c r="F269" i="36"/>
  <c r="F268" i="36"/>
  <c r="F267" i="36"/>
  <c r="F265" i="36"/>
  <c r="F255" i="36"/>
  <c r="F254" i="36"/>
  <c r="F253" i="36"/>
  <c r="F252" i="36"/>
  <c r="F251" i="36"/>
  <c r="F250" i="36"/>
  <c r="F249" i="36"/>
  <c r="F239" i="36"/>
  <c r="F238" i="36"/>
  <c r="F237" i="36"/>
  <c r="F236" i="36"/>
  <c r="F235" i="36"/>
  <c r="F234" i="36"/>
  <c r="F231" i="36"/>
  <c r="F230" i="36"/>
  <c r="F229" i="36"/>
  <c r="F228" i="36"/>
  <c r="F227" i="36"/>
  <c r="F226" i="36"/>
  <c r="F223" i="36"/>
  <c r="F222" i="36"/>
  <c r="F221" i="36"/>
  <c r="F220" i="36"/>
  <c r="F219" i="36"/>
  <c r="F218" i="36"/>
  <c r="F215" i="36"/>
  <c r="F214" i="36"/>
  <c r="F213" i="36"/>
  <c r="F212" i="36"/>
  <c r="F211" i="36"/>
  <c r="F210" i="36"/>
  <c r="F209" i="36"/>
  <c r="F207" i="36"/>
  <c r="F206" i="36"/>
  <c r="F205" i="36"/>
  <c r="F204" i="36"/>
  <c r="F203" i="36"/>
  <c r="F202" i="36"/>
  <c r="F199" i="36"/>
  <c r="F198" i="36"/>
  <c r="F197" i="36"/>
  <c r="F196" i="36"/>
  <c r="F195" i="36"/>
  <c r="F194" i="36"/>
  <c r="F193" i="36"/>
  <c r="F183" i="36"/>
  <c r="F182" i="36"/>
  <c r="F181" i="36"/>
  <c r="F180" i="36"/>
  <c r="F179" i="36"/>
  <c r="F178" i="36"/>
  <c r="F177" i="36"/>
  <c r="F167" i="36"/>
  <c r="F166" i="36"/>
  <c r="F165" i="36"/>
  <c r="F164" i="36"/>
  <c r="F163" i="36"/>
  <c r="F162" i="36"/>
  <c r="F161" i="36"/>
  <c r="F159" i="36"/>
  <c r="F158" i="36"/>
  <c r="F157" i="36"/>
  <c r="F156" i="36"/>
  <c r="F155" i="36"/>
  <c r="F154" i="36"/>
  <c r="F151" i="36"/>
  <c r="F150" i="36"/>
  <c r="F149" i="36"/>
  <c r="F148" i="36"/>
  <c r="F147" i="36"/>
  <c r="F146" i="36"/>
  <c r="F145" i="36"/>
  <c r="F127" i="36"/>
  <c r="F126" i="36"/>
  <c r="F125" i="36"/>
  <c r="F124" i="36"/>
  <c r="F123" i="36"/>
  <c r="F122" i="36"/>
  <c r="F121" i="36"/>
  <c r="F111" i="36"/>
  <c r="F95" i="36"/>
  <c r="F94" i="36"/>
  <c r="F93" i="36"/>
  <c r="F92" i="36"/>
  <c r="F91" i="36"/>
  <c r="F90" i="36"/>
  <c r="F89" i="36"/>
  <c r="F39" i="36"/>
  <c r="F38" i="36"/>
  <c r="F37" i="36"/>
  <c r="F36" i="36"/>
  <c r="F35" i="36"/>
  <c r="F34" i="36"/>
  <c r="F33" i="36"/>
  <c r="F31" i="36"/>
  <c r="F30" i="36"/>
  <c r="F29" i="36"/>
  <c r="F28" i="36"/>
  <c r="F27" i="36"/>
  <c r="F26" i="36"/>
  <c r="F25" i="36"/>
  <c r="F15" i="36"/>
  <c r="F14" i="36"/>
  <c r="F13" i="36"/>
  <c r="F12" i="36"/>
  <c r="F11" i="36"/>
  <c r="F10" i="36"/>
  <c r="F153" i="36"/>
  <c r="F233" i="36"/>
  <c r="F225" i="36"/>
  <c r="G828" i="36" l="1"/>
  <c r="H824" i="36"/>
  <c r="F176" i="36"/>
  <c r="I643" i="36"/>
  <c r="I826" i="36" s="1"/>
  <c r="H643" i="36"/>
  <c r="F216" i="36"/>
  <c r="F775" i="36"/>
  <c r="F392" i="36"/>
  <c r="I824" i="36"/>
  <c r="F554" i="36"/>
  <c r="F565" i="36"/>
  <c r="F558" i="36"/>
  <c r="F575" i="36"/>
  <c r="F577" i="36"/>
  <c r="F582" i="36"/>
  <c r="F576" i="36"/>
  <c r="F580" i="36"/>
  <c r="F376" i="36"/>
  <c r="F8" i="36"/>
  <c r="F564" i="36"/>
  <c r="F572" i="36"/>
  <c r="F562" i="36"/>
  <c r="F573" i="36"/>
  <c r="F584" i="36"/>
  <c r="F557" i="36"/>
  <c r="F561" i="36"/>
  <c r="F549" i="36"/>
  <c r="F553" i="36"/>
  <c r="F569" i="36"/>
  <c r="F586" i="36"/>
  <c r="F559" i="36"/>
  <c r="F568" i="36"/>
  <c r="F570" i="36"/>
  <c r="F583" i="36"/>
  <c r="F560" i="36"/>
  <c r="F578" i="36"/>
  <c r="F585" i="36"/>
  <c r="F567" i="36"/>
  <c r="F556" i="36"/>
  <c r="F566" i="36"/>
  <c r="F574" i="36"/>
  <c r="F581" i="36"/>
  <c r="F548" i="36"/>
  <c r="F552" i="36"/>
  <c r="F551" i="36"/>
  <c r="F550" i="36"/>
  <c r="F525" i="36"/>
  <c r="F538" i="36"/>
  <c r="F609" i="36"/>
  <c r="F623" i="36"/>
  <c r="F650" i="36"/>
  <c r="F662" i="36"/>
  <c r="F526" i="36"/>
  <c r="F530" i="36"/>
  <c r="F535" i="36"/>
  <c r="F540" i="36"/>
  <c r="F544" i="36"/>
  <c r="F589" i="36"/>
  <c r="F593" i="36"/>
  <c r="F604" i="36"/>
  <c r="F615" i="36"/>
  <c r="F617" i="36"/>
  <c r="F622" i="36"/>
  <c r="F629" i="36"/>
  <c r="F649" i="36"/>
  <c r="F654" i="36"/>
  <c r="F663" i="36"/>
  <c r="F769" i="36"/>
  <c r="F773" i="36"/>
  <c r="F782" i="36"/>
  <c r="F597" i="36"/>
  <c r="F599" i="36"/>
  <c r="F764" i="36"/>
  <c r="F601" i="36"/>
  <c r="F639" i="36"/>
  <c r="F770" i="36"/>
  <c r="F779" i="36"/>
  <c r="F523" i="36"/>
  <c r="F767" i="36"/>
  <c r="F641" i="36"/>
  <c r="F637" i="36"/>
  <c r="F518" i="36"/>
  <c r="F756" i="36"/>
  <c r="F762" i="36"/>
  <c r="F766" i="36"/>
  <c r="F768" i="36"/>
  <c r="F772" i="36"/>
  <c r="F781" i="36"/>
  <c r="F517" i="36"/>
  <c r="F521" i="36"/>
  <c r="F529" i="36"/>
  <c r="F534" i="36"/>
  <c r="F543" i="36"/>
  <c r="F588" i="36"/>
  <c r="F592" i="36"/>
  <c r="F605" i="36"/>
  <c r="F614" i="36"/>
  <c r="F616" i="36"/>
  <c r="F625" i="36"/>
  <c r="F630" i="36"/>
  <c r="F634" i="36"/>
  <c r="F646" i="36"/>
  <c r="F653" i="36"/>
  <c r="F657" i="36"/>
  <c r="F666" i="36"/>
  <c r="F755" i="36"/>
  <c r="F761" i="36"/>
  <c r="F765" i="36"/>
  <c r="F384" i="36"/>
  <c r="F280" i="36"/>
  <c r="F516" i="36"/>
  <c r="F754" i="36"/>
  <c r="F758" i="36"/>
  <c r="F760" i="36"/>
  <c r="F774" i="36"/>
  <c r="F596" i="36"/>
  <c r="F598" i="36"/>
  <c r="F600" i="36"/>
  <c r="F288" i="36"/>
  <c r="F522" i="36"/>
  <c r="F152" i="36"/>
  <c r="H635" i="36"/>
  <c r="H826" i="36" s="1"/>
  <c r="F602" i="36"/>
  <c r="F519" i="36"/>
  <c r="F524" i="36"/>
  <c r="F528" i="36"/>
  <c r="F533" i="36"/>
  <c r="F537" i="36"/>
  <c r="F542" i="36"/>
  <c r="F546" i="36"/>
  <c r="F591" i="36"/>
  <c r="F606" i="36"/>
  <c r="F608" i="36"/>
  <c r="F610" i="36"/>
  <c r="F613" i="36"/>
  <c r="F620" i="36"/>
  <c r="F624" i="36"/>
  <c r="F626" i="36"/>
  <c r="F631" i="36"/>
  <c r="F633" i="36"/>
  <c r="F645" i="36"/>
  <c r="F647" i="36"/>
  <c r="F652" i="36"/>
  <c r="F656" i="36"/>
  <c r="F658" i="36"/>
  <c r="F661" i="36"/>
  <c r="F665" i="36"/>
  <c r="F753" i="36"/>
  <c r="F757" i="36"/>
  <c r="F763" i="36"/>
  <c r="F759" i="36"/>
  <c r="F264" i="36"/>
  <c r="F527" i="36"/>
  <c r="F532" i="36"/>
  <c r="F536" i="36"/>
  <c r="F541" i="36"/>
  <c r="F545" i="36"/>
  <c r="F590" i="36"/>
  <c r="F594" i="36"/>
  <c r="F607" i="36"/>
  <c r="F612" i="36"/>
  <c r="F618" i="36"/>
  <c r="F621" i="36"/>
  <c r="F628" i="36"/>
  <c r="F632" i="36"/>
  <c r="F648" i="36"/>
  <c r="F655" i="36"/>
  <c r="F660" i="36"/>
  <c r="F664" i="36"/>
  <c r="F771" i="36"/>
  <c r="F780" i="36"/>
  <c r="I828" i="36"/>
  <c r="F640" i="36"/>
  <c r="G515" i="36"/>
  <c r="H828" i="36"/>
  <c r="F642" i="36"/>
  <c r="F638" i="36"/>
  <c r="F520" i="36"/>
  <c r="F515" i="36" l="1"/>
  <c r="G826" i="36"/>
  <c r="F824" i="36"/>
  <c r="F643" i="36"/>
  <c r="H830" i="36"/>
  <c r="G830" i="36"/>
  <c r="F635" i="36"/>
  <c r="I830" i="36"/>
  <c r="F828" i="36"/>
  <c r="F826" i="36" l="1"/>
  <c r="F830" i="36" s="1"/>
</calcChain>
</file>

<file path=xl/sharedStrings.xml><?xml version="1.0" encoding="utf-8"?>
<sst xmlns="http://schemas.openxmlformats.org/spreadsheetml/2006/main" count="534" uniqueCount="180">
  <si>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</si>
  <si>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Водоснабжение пос. Победа, г. Пенза</t>
  </si>
  <si>
    <t>Строительство лыжного стадиона "Снежинка", г.Пенза</t>
  </si>
  <si>
    <t>Подпрограмма 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</si>
  <si>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</si>
  <si>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ливневой канализации в мкр.Шуист</t>
  </si>
  <si>
    <t>Подпрограмма 3</t>
  </si>
  <si>
    <t>Обеспечение деятельности МКУ УКС г. Пензы</t>
  </si>
  <si>
    <t>Подготовка документации по планировке территорий города Пензы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</si>
  <si>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</si>
  <si>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</si>
  <si>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</si>
  <si>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лагеря "Орленок"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</si>
  <si>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</si>
  <si>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</si>
  <si>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</si>
  <si>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</si>
  <si>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</si>
  <si>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</si>
  <si>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</si>
  <si>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Школа в мкр. №3 третьей очереди строительства жилого района "Арбеково", г. Пенза</t>
  </si>
  <si>
    <t>Автомобильная дорога по ул.Байдукова, г.Пенза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</si>
  <si>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</si>
  <si>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</si>
  <si>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</si>
  <si>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</si>
  <si>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</si>
  <si>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в границах улиц Московская, Володарского, Пушкина, г.Пенза</t>
  </si>
  <si>
    <t>Сквер на пересечении улиц Плеханова-Пушкина, г.Пенза</t>
  </si>
  <si>
    <t>Корпус №2 детского сада по ул. Турищева, 1, г. Пенза</t>
  </si>
  <si>
    <t>Здание ТЮЗ по ул.Тарханова 11а,г.Пенза</t>
  </si>
  <si>
    <t>Фонтан по ул. Московская с благоустройством прилегающей территории</t>
  </si>
  <si>
    <t>Объект культурного наследия регионального значения «Дом жилой (деревянный), XIX в.», г.Пенза</t>
  </si>
  <si>
    <t>Спортивный комплекс "Пенза", г. Пенза, ул. Гагарина, 1а</t>
  </si>
  <si>
    <t>Мост через р. Пенза в створе ул. Токарная, г. Пенза</t>
  </si>
  <si>
    <t>Сети водоотведения пос. Лесной в г. Пензе</t>
  </si>
  <si>
    <t>Строительство сетей водоснабжения пос. "ЗИФ", г.Пенза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</si>
  <si>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</si>
  <si>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</si>
  <si>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Строительство автодороги в микрорайоне, расположенном между пос. Нефтяник и пос. Заря, г. Пенза</t>
  </si>
  <si>
    <t>Сети водоотведения микрорайона,расположенного между пос.Нефтяник и пос.Заря, г.Пенза</t>
  </si>
  <si>
    <t>Руководство и управление в сфере установленных функций УГиА</t>
  </si>
  <si>
    <t>Итого</t>
  </si>
  <si>
    <t>МКУ УКС</t>
  </si>
  <si>
    <t>Управление градостроительства и архитектуры города Пензы</t>
  </si>
  <si>
    <t>МКУ РСП</t>
  </si>
  <si>
    <t>Подпрограмма 2. "Стимулирование развития жилищного строительства в городе Пензе"</t>
  </si>
  <si>
    <t>Цель подпрограммы:Обеспечение инженерной и коммунальной инфраструктурой районов массовой жилищной застройки и комплексного освоения территорий.</t>
  </si>
  <si>
    <t>Подпрограмма 3. "Управление развитием в области капитального строительства и рекламно-информационного, художественного оформления и дизайна в городе Пензе"</t>
  </si>
  <si>
    <t>Цель подпрограммы: Целью подпрограммы является обеспечение устойчивого развития территорий города и реализации программ администрации города Пензы в области капитального строительства и реконструкции объектов города Пензы и в области рекламно-информационного, художественного оформления и дизайна в городе Пензе (обеспечение единой политики в области наружной рекламы города Пензы).</t>
  </si>
  <si>
    <t xml:space="preserve">Задачи подпрограммы:1. Создание эффективных и устойчивых организационных и финансовых механизмов обеспечения инженерной, социальной и дорожной инфраструктурами при проведении капитального строительства и реконструкции объектов в рамках Программы;
2. Подготовка документации по планировке территорий города Пензы;
3. Проведение кадастровых работ по установлению (изменению) границы городского округа - город Пенза и земель населенного пункта в его границах;
4. Обеспечение контроля за размещением наружной рекламы на территории города Пензы.
</t>
  </si>
  <si>
    <t>1 проект</t>
  </si>
  <si>
    <t>1,722 км</t>
  </si>
  <si>
    <t>5,43 км</t>
  </si>
  <si>
    <t>3,4155 км</t>
  </si>
  <si>
    <t>3,47 км</t>
  </si>
  <si>
    <t>1 объект</t>
  </si>
  <si>
    <t>1100 учебных мест</t>
  </si>
  <si>
    <t>8,7009 км</t>
  </si>
  <si>
    <t>4,5 км</t>
  </si>
  <si>
    <t>2,5 км</t>
  </si>
  <si>
    <t>0,568 км</t>
  </si>
  <si>
    <t>12,7 км</t>
  </si>
  <si>
    <t>0,5 км</t>
  </si>
  <si>
    <t>1,876 км</t>
  </si>
  <si>
    <t>4,6365 км</t>
  </si>
  <si>
    <t>штук</t>
  </si>
  <si>
    <t>га</t>
  </si>
  <si>
    <t>не менее 90% освоения средств, не менее 1 проекта</t>
  </si>
  <si>
    <t>не менее 75 % освоения средств,не менее 1 проекта в год</t>
  </si>
  <si>
    <t>Уровень освоения бюджетных средств не менее 95%</t>
  </si>
  <si>
    <t>Уровень освоения средств не менее 95%</t>
  </si>
  <si>
    <t xml:space="preserve">Приложение №4
к муниципальной программе 
«Развитие территорий, социальной 
и инженерной инфраструктуры 
в городе Пензе на 2020-2026 годы»
</t>
  </si>
  <si>
    <t>Сквер в районе дизельного завода по ул.Калинина,128 А, г.Пенза</t>
  </si>
  <si>
    <t>0,343 км</t>
  </si>
  <si>
    <t>2,1 км</t>
  </si>
  <si>
    <t>Крытый каток с искусственным льдом по ул.65-летия Победы, 8 мкр.Арбеково, г.Пенза</t>
  </si>
  <si>
    <t>Итого подпрограмма Капстроительство</t>
  </si>
  <si>
    <t>Итого подпрограмма стимулирование</t>
  </si>
  <si>
    <t>Итого подпрогрмма управление</t>
  </si>
  <si>
    <t>ВСЕГО по программе</t>
  </si>
  <si>
    <t>Строительство магистральной сети хозяйственно-бытовой канализации в жилом районе Заря,г.Пенза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</si>
  <si>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</si>
  <si>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</si>
  <si>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</si>
  <si>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</si>
  <si>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</si>
  <si>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</si>
  <si>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</si>
  <si>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>Автомобильная дорога по ул. Аустрина, г. Пенза</t>
  </si>
  <si>
    <t>Мост через реку Мойка по ул.Батайская, г.Пенза</t>
  </si>
  <si>
    <t>Реконструкция сетей ливневой канализации в районе набережной р.Суры на участке от ул.Бакунина до ул. Славы, г. Пензы</t>
  </si>
  <si>
    <t>316,8 м</t>
  </si>
  <si>
    <t xml:space="preserve">Капитальный ремонт набережной реки Суры </t>
  </si>
  <si>
    <t>Парк "Этно-край" в районе ул. Антонова, г. Пенза</t>
  </si>
  <si>
    <t>Строительство учреждения культуры и искусства (Театр юного зрителя), г. Пенза</t>
  </si>
  <si>
    <t>Внутриквартальная дорога в районе малоэтажной застройки Заря южнее ул. Новоселов, г. Пенза</t>
  </si>
  <si>
    <t>10,02325 км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</si>
  <si>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</si>
  <si>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0,474 км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</si>
  <si>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</si>
  <si>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</si>
  <si>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</si>
  <si>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2,3675 км</t>
  </si>
  <si>
    <t xml:space="preserve"> 6,15 км</t>
  </si>
  <si>
    <t>1 проект, 13,308 км</t>
  </si>
  <si>
    <t xml:space="preserve"> 1 объект</t>
  </si>
  <si>
    <t>1 проект,120 мест</t>
  </si>
  <si>
    <t>400 мест</t>
  </si>
  <si>
    <t>56 квартир</t>
  </si>
  <si>
    <t>57 квартир</t>
  </si>
  <si>
    <t>3,4165 км</t>
  </si>
  <si>
    <t>Корпус №2 детского сада по ул. Красная,26 А, г. Пенза</t>
  </si>
  <si>
    <t xml:space="preserve"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 объектов </t>
  </si>
  <si>
    <t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реконструкция, а также капитальный ремонт объектов муниципальной собственности;
3. Предоставление муниципальной поддержки по обеспечению жильем отдельных категорий граждан.</t>
  </si>
  <si>
    <t>ПЕРЕЧЕНЬ МЕРОПРИЯТИЙ муниципальной программы города Пензы «Развитие территорий, социальной и инженерной инфраструктуры в городе Пензе на 2020-2026 годы»</t>
  </si>
  <si>
    <t>Строительство домов для переселения граждан из аварийного жилья</t>
  </si>
  <si>
    <t>Сквер в границах улиц Урицкого, Кирова, Славы, г. Пенза</t>
  </si>
  <si>
    <t>Здание по ул. Богданова 19, г. Пенза</t>
  </si>
  <si>
    <t>Здание по ул. Кирова,39, г.Пенза</t>
  </si>
  <si>
    <t>Ул. Московская в границах ул. Кураева и ул. Карла Маркса, г. Пенза</t>
  </si>
  <si>
    <t>Лестница от ул. Кирова, 5 до ул. Спасо-Преображенская, 6А, г. Пенза</t>
  </si>
  <si>
    <t>Строительство транспортной развязки на пересечении автомобильной дороги М-5 «Урал» и проспекта Строителей в г. Пенза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</si>
  <si>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</si>
  <si>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</si>
  <si>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</si>
  <si>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</si>
  <si>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</si>
  <si>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Школа в районе ул. Измайлова, 76, г. Пенза</t>
  </si>
  <si>
    <t>Нежилое здание (Дом культуры), ул. Леонова, 1А, г. Пенза</t>
  </si>
  <si>
    <t>Наименование меропритятий</t>
  </si>
  <si>
    <t>Исполнители</t>
  </si>
  <si>
    <t>Срок исполнения (год)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</si>
  <si>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</si>
  <si>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</si>
  <si>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</si>
  <si>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</si>
  <si>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фонды</t>
  </si>
  <si>
    <t>Показатель результата мероприятия по годам</t>
  </si>
  <si>
    <t>Подпрограмма 1 "Капитальное строительство, реконструкция и капитальный ремонт объектов города Пензы"</t>
  </si>
  <si>
    <t>Цель подпрограммы:Повышение уровня социально-экономического развития города Пензы посредством капитального строительства, реконструкции и капитального ремонта объектов общего и дошкольного образования, социально-культурного назначения, жилищно-коммунального и дорожного хозяйства.</t>
  </si>
  <si>
    <t>Жилой дом по адресу: г. Пенза, ул. Новоселов, д. 111</t>
  </si>
  <si>
    <t>Жилой дом по адресу: г. Пенза, ул. Новоселов, д. 114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</si>
  <si>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</si>
  <si>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</si>
  <si>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</si>
  <si>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Расходы на проведение общегородских конкурсов</t>
  </si>
  <si>
    <t>1 конкурс</t>
  </si>
  <si>
    <t>ед.</t>
  </si>
  <si>
    <t>Детский сад по ул.Антонова,52, г.Пенза</t>
  </si>
  <si>
    <t>Жилой дом по адресу: г. Пенза, ул. Новоселов, д. 112</t>
  </si>
  <si>
    <t>Жилой дом по адресу: г. Пенза, ул. Новоселов, д. 115</t>
  </si>
  <si>
    <t>Автомобильная дорога по ул. Рябова, г. Пенза</t>
  </si>
  <si>
    <t>Магистральные внеплощадочные сети водоснабжения в районе микрорайона № 8 жилого района «Арбеково», г. Пенза</t>
  </si>
  <si>
    <t>Автодорога, расположенная севернее микрорайона №6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</si>
  <si>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</si>
  <si>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Пензы. 2 этап строительства</t>
  </si>
  <si>
    <t>Детский сад на 150 мест в микрорайоне №2 жилого района Кривозерье — Веселовка г. Пензы</t>
  </si>
  <si>
    <t>Строительство сетей водоснабжения в мкр. №6 "Заря-1" севернее ул.Магистральная, г.Пенза</t>
  </si>
  <si>
    <t>2,2381 км</t>
  </si>
  <si>
    <t>1,0325 км</t>
  </si>
  <si>
    <t>1,235 км</t>
  </si>
  <si>
    <t>843,74 м</t>
  </si>
  <si>
    <t>340 м</t>
  </si>
  <si>
    <t>150 мест</t>
  </si>
  <si>
    <t>Кладбище площадью 40 га на участке, расположенном севернее Восточного кладбища (г.Пенза, ул.Осення)</t>
  </si>
  <si>
    <t>Сети водоснабжения микрорайона №7 III очереди строительства жилого района Арбеково г. Пензы. II-III этап строительства</t>
  </si>
  <si>
    <t>Строительство школы в 6 мкр. "Арбеково", г. Пенза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</si>
  <si>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</si>
  <si>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Расходы по установлению публичных сервитутов</t>
  </si>
  <si>
    <t xml:space="preserve"> Расходы по проверке документации, полученной в результате градостроительной деятельности, осуществляемой в виде градостроительного зонирования</t>
  </si>
  <si>
    <t xml:space="preserve"> Расходы на подготовку документов, необходимых для внесения изменений в ЕГРН сведений о территориальных зонах в электронном виде</t>
  </si>
  <si>
    <t>1 схема границ</t>
  </si>
  <si>
    <t>техприсоединение к сетям</t>
  </si>
  <si>
    <t>1,148 км</t>
  </si>
  <si>
    <t>2,5465км</t>
  </si>
  <si>
    <t>504м</t>
  </si>
  <si>
    <t xml:space="preserve">Автомобильная дорога по ул. Бакунина на участке от ул. Кирова до ул. Урицкого, г. Пензы </t>
  </si>
  <si>
    <t>Автомобильная дорога от границы города Пензы (в районе ул.Романовка) до ул.Окружная/Воронова, г.Пенза</t>
  </si>
  <si>
    <t xml:space="preserve">Приложение № 3 к Постановлению администрации города Пензы от 18.08.2020 №1147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</si>
</sst>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000"/>
    <numFmt numFmtId="166" formatCode="0.0000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" fontId="16" fillId="0" borderId="5">
      <alignment horizontal="right" vertical="top" shrinkToFit="1"/>
    </xf>
    <xf numFmtId="0" fontId="2" fillId="0" borderId="0"/>
    <xf numFmtId="164" fontId="2" fillId="0" borderId="0" applyFont="0" applyFill="0" applyBorder="0" applyAlignment="0" applyProtection="0"/>
  </cellStyleXfs>
  <cellXfs count="108">
    <xf numFmtId="0" fontId="0" fillId="0" borderId="0" xfId="0"/>
    <xf numFmtId="165" fontId="6" fillId="2" borderId="1" xfId="3" applyNumberFormat="1" applyFont="1" applyFill="1" applyBorder="1" applyAlignment="1">
      <alignment horizontal="center" vertical="center" wrapText="1"/>
    </xf>
    <xf numFmtId="165" fontId="6" fillId="3" borderId="1" xfId="3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49" fontId="2" fillId="0" borderId="0" xfId="2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 wrapText="1"/>
    </xf>
    <xf numFmtId="0" fontId="4" fillId="0" borderId="0" xfId="0" applyFont="1" applyFill="1"/>
    <xf numFmtId="165" fontId="5" fillId="0" borderId="0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167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1" xfId="2" applyFont="1" applyFill="1" applyBorder="1" applyAlignment="1">
      <alignment horizontal="center" vertical="top" wrapText="1"/>
    </xf>
    <xf numFmtId="49" fontId="12" fillId="0" borderId="1" xfId="2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6" fillId="0" borderId="1" xfId="3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49" fontId="9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5" fillId="0" borderId="0" xfId="2" applyNumberFormat="1" applyFont="1" applyFill="1" applyAlignment="1">
      <alignment horizontal="center" vertical="center"/>
    </xf>
    <xf numFmtId="165" fontId="14" fillId="0" borderId="0" xfId="2" applyNumberFormat="1" applyFont="1" applyFill="1" applyAlignment="1">
      <alignment horizontal="center" vertical="center"/>
    </xf>
    <xf numFmtId="165" fontId="7" fillId="0" borderId="0" xfId="2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165" fontId="15" fillId="3" borderId="0" xfId="2" applyNumberFormat="1" applyFont="1" applyFill="1" applyAlignment="1">
      <alignment horizontal="center" vertical="center"/>
    </xf>
    <xf numFmtId="165" fontId="6" fillId="0" borderId="1" xfId="3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1" fontId="6" fillId="0" borderId="7" xfId="3" applyNumberFormat="1" applyFont="1" applyFill="1" applyBorder="1" applyAlignment="1">
      <alignment horizontal="center" vertical="center" wrapText="1"/>
    </xf>
    <xf numFmtId="165" fontId="6" fillId="0" borderId="7" xfId="3" applyNumberFormat="1" applyFont="1" applyFill="1" applyBorder="1" applyAlignment="1">
      <alignment horizontal="center" vertical="center" wrapText="1"/>
    </xf>
    <xf numFmtId="165" fontId="6" fillId="3" borderId="7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" fontId="6" fillId="0" borderId="0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165" fontId="6" fillId="0" borderId="1" xfId="3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4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165" fontId="6" fillId="3" borderId="8" xfId="3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7" fillId="0" borderId="0" xfId="2" applyFont="1" applyFill="1" applyAlignment="1">
      <alignment horizontal="right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top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 wrapText="1"/>
    </xf>
  </cellXfs>
  <cellStyles count="4">
    <cellStyle name="xl29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06329577014004E-2"/>
          <c:y val="2.9263595325868048E-2"/>
          <c:w val="0.66115702479338845"/>
          <c:h val="0.434856175972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Проект!$I$2:$I$3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Проект!$A$7:$H$565</c:f>
              <c:multiLvlStrCache>
                <c:ptCount val="559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56 398,40000</c:v>
                  </c:pt>
                  <c:pt idx="146">
                    <c:v>41 898,40000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3 350,00000</c:v>
                  </c:pt>
                  <c:pt idx="170">
                    <c:v>3 350,00000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21 859,87000</c:v>
                  </c:pt>
                  <c:pt idx="146">
                    <c:v>21 859,87000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1 729,90000</c:v>
                  </c:pt>
                  <c:pt idx="170">
                    <c:v>1 729,90000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51 768,90000</c:v>
                  </c:pt>
                  <c:pt idx="258">
                    <c:v>51 768,90000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19 160,60000</c:v>
                  </c:pt>
                  <c:pt idx="274">
                    <c:v>5 819,30000</c:v>
                  </c:pt>
                  <c:pt idx="275">
                    <c:v>0,00000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78 258,27000</c:v>
                  </c:pt>
                  <c:pt idx="146">
                    <c:v>63 758,27000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5 079,90000</c:v>
                  </c:pt>
                  <c:pt idx="170">
                    <c:v>5 079,90000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138 483,16276</c:v>
                  </c:pt>
                  <c:pt idx="258">
                    <c:v>138 483,16276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326 965,40000</c:v>
                  </c:pt>
                  <c:pt idx="274">
                    <c:v>5 819,30000</c:v>
                  </c:pt>
                  <c:pt idx="275">
                    <c:v>307 804,80000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Строительство корпуса № 2 детского сада по ул. Макаренко, д. 20, в г.Пенза</c:v>
                  </c:pt>
                  <c:pt idx="425">
                    <c:v>Корпус №2 детского сада по ул. Депутатская, 5, г. Пенза</c:v>
                  </c:pt>
                  <c:pt idx="433">
                    <c:v>Корпус №2 детского сада по ул. Измайлова, 51А, г. Пенза</c:v>
                  </c:pt>
                  <c:pt idx="441">
                    <c:v>Корпус №2 детского сада по ул. Антонова, 68, г. Пенза</c:v>
                  </c:pt>
                  <c:pt idx="449">
                    <c:v>Корпус №2 детского сада по ул. Набережная реки Мойки, 41А, г. Пенза</c:v>
                  </c:pt>
                  <c:pt idx="457">
                    <c:v>Школа в районе ул. Измайлова, 76, г. Пенза</c:v>
                  </c:pt>
                  <c:pt idx="465">
                    <c:v>Жилой дом по адресу: г. Пенза, ул. Новоселов, д. 111</c:v>
                  </c:pt>
                  <c:pt idx="473">
                    <c:v>Жилой дом по адресу: г. Пенза, ул. Новоселов, д. 112</c:v>
                  </c:pt>
                  <c:pt idx="481">
                    <c:v>Жилой дом по адресу: г. Пенза, ул. Новоселов, д. 114</c:v>
                  </c:pt>
                  <c:pt idx="489">
                    <c:v>Жилой дом по адресу: г. Пенза, ул. Новоселов, д. 115</c:v>
                  </c:pt>
                  <c:pt idx="497">
                    <c:v>Автомобильная дорога по ул. Рябова, г. Пенза</c:v>
                  </c:pt>
                  <c:pt idx="505">
                    <c:v>Подпрограмма 2. "Стимулирование развития жилищного строительства в городе Пензе"</c:v>
                  </c:pt>
                  <c:pt idx="506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07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8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16">
                    <c:v>Строительство автодороги в микрорайоне, расположенном между пос. Нефтяник и пос. Заря, г. Пенза</c:v>
                  </c:pt>
                  <c:pt idx="524">
                    <c:v>Реконструкция дороги по ул. Новоселов, г.Пенза</c:v>
                  </c:pt>
                  <c:pt idx="532">
                    <c:v>Внутриквартальная дорога в мкр. №6 "Заря-1" севернее ул.Магистральная, г.Пенза</c:v>
                  </c:pt>
                  <c:pt idx="540">
                    <c:v>Внутриквартальная дорога в районе малоэтажной застройки Заря южнее ул. Новоселов, г. Пенза</c:v>
                  </c:pt>
                  <c:pt idx="548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56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Проект!$I$7:$I$782</c:f>
              <c:numCache>
                <c:formatCode>#\ ##0.00000</c:formatCode>
                <c:ptCount val="7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86278.512700000007</c:v>
                </c:pt>
                <c:pt idx="258">
                  <c:v>86278.512700000007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86067.590700000001</c:v>
                </c:pt>
                <c:pt idx="266">
                  <c:v>0</c:v>
                </c:pt>
                <c:pt idx="267">
                  <c:v>86067.590700000001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402064.4</c:v>
                </c:pt>
                <c:pt idx="282">
                  <c:v>402064.4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46468.4</c:v>
                </c:pt>
                <c:pt idx="362">
                  <c:v>0</c:v>
                </c:pt>
                <c:pt idx="363">
                  <c:v>23157.200000000001</c:v>
                </c:pt>
                <c:pt idx="364">
                  <c:v>23311.200000000001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243847.3</c:v>
                </c:pt>
                <c:pt idx="378">
                  <c:v>0</c:v>
                </c:pt>
                <c:pt idx="379">
                  <c:v>243847.3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B-4F5C-9269-B09BF957C5FF}"/>
            </c:ext>
          </c:extLst>
        </c:ser>
        <c:ser>
          <c:idx val="1"/>
          <c:order val="1"/>
          <c:tx>
            <c:strRef>
              <c:f>Проект!$J$2:$J$3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Проект!$A$7:$H$565</c:f>
              <c:multiLvlStrCache>
                <c:ptCount val="559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56 398,40000</c:v>
                  </c:pt>
                  <c:pt idx="146">
                    <c:v>41 898,40000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3 350,00000</c:v>
                  </c:pt>
                  <c:pt idx="170">
                    <c:v>3 350,00000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21 859,87000</c:v>
                  </c:pt>
                  <c:pt idx="146">
                    <c:v>21 859,87000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1 729,90000</c:v>
                  </c:pt>
                  <c:pt idx="170">
                    <c:v>1 729,90000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51 768,90000</c:v>
                  </c:pt>
                  <c:pt idx="258">
                    <c:v>51 768,90000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19 160,60000</c:v>
                  </c:pt>
                  <c:pt idx="274">
                    <c:v>5 819,30000</c:v>
                  </c:pt>
                  <c:pt idx="275">
                    <c:v>0,00000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78 258,27000</c:v>
                  </c:pt>
                  <c:pt idx="146">
                    <c:v>63 758,27000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5 079,90000</c:v>
                  </c:pt>
                  <c:pt idx="170">
                    <c:v>5 079,90000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138 483,16276</c:v>
                  </c:pt>
                  <c:pt idx="258">
                    <c:v>138 483,16276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326 965,40000</c:v>
                  </c:pt>
                  <c:pt idx="274">
                    <c:v>5 819,30000</c:v>
                  </c:pt>
                  <c:pt idx="275">
                    <c:v>307 804,80000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Строительство корпуса № 2 детского сада по ул. Макаренко, д. 20, в г.Пенза</c:v>
                  </c:pt>
                  <c:pt idx="425">
                    <c:v>Корпус №2 детского сада по ул. Депутатская, 5, г. Пенза</c:v>
                  </c:pt>
                  <c:pt idx="433">
                    <c:v>Корпус №2 детского сада по ул. Измайлова, 51А, г. Пенза</c:v>
                  </c:pt>
                  <c:pt idx="441">
                    <c:v>Корпус №2 детского сада по ул. Антонова, 68, г. Пенза</c:v>
                  </c:pt>
                  <c:pt idx="449">
                    <c:v>Корпус №2 детского сада по ул. Набережная реки Мойки, 41А, г. Пенза</c:v>
                  </c:pt>
                  <c:pt idx="457">
                    <c:v>Школа в районе ул. Измайлова, 76, г. Пенза</c:v>
                  </c:pt>
                  <c:pt idx="465">
                    <c:v>Жилой дом по адресу: г. Пенза, ул. Новоселов, д. 111</c:v>
                  </c:pt>
                  <c:pt idx="473">
                    <c:v>Жилой дом по адресу: г. Пенза, ул. Новоселов, д. 112</c:v>
                  </c:pt>
                  <c:pt idx="481">
                    <c:v>Жилой дом по адресу: г. Пенза, ул. Новоселов, д. 114</c:v>
                  </c:pt>
                  <c:pt idx="489">
                    <c:v>Жилой дом по адресу: г. Пенза, ул. Новоселов, д. 115</c:v>
                  </c:pt>
                  <c:pt idx="497">
                    <c:v>Автомобильная дорога по ул. Рябова, г. Пенза</c:v>
                  </c:pt>
                  <c:pt idx="505">
                    <c:v>Подпрограмма 2. "Стимулирование развития жилищного строительства в городе Пензе"</c:v>
                  </c:pt>
                  <c:pt idx="506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07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8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16">
                    <c:v>Строительство автодороги в микрорайоне, расположенном между пос. Нефтяник и пос. Заря, г. Пенза</c:v>
                  </c:pt>
                  <c:pt idx="524">
                    <c:v>Реконструкция дороги по ул. Новоселов, г.Пенза</c:v>
                  </c:pt>
                  <c:pt idx="532">
                    <c:v>Внутриквартальная дорога в мкр. №6 "Заря-1" севернее ул.Магистральная, г.Пенза</c:v>
                  </c:pt>
                  <c:pt idx="540">
                    <c:v>Внутриквартальная дорога в районе малоэтажной застройки Заря южнее ул. Новоселов, г. Пенза</c:v>
                  </c:pt>
                  <c:pt idx="548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56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Проект!$J$7:$J$782</c:f>
              <c:numCache>
                <c:formatCode>#\ ##0.00000</c:formatCode>
                <c:ptCount val="7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7">
                  <c:v>0</c:v>
                </c:pt>
                <c:pt idx="225">
                  <c:v>0</c:v>
                </c:pt>
                <c:pt idx="233">
                  <c:v>0</c:v>
                </c:pt>
                <c:pt idx="241">
                  <c:v>0</c:v>
                </c:pt>
                <c:pt idx="249">
                  <c:v>0</c:v>
                </c:pt>
                <c:pt idx="257">
                  <c:v>0</c:v>
                </c:pt>
                <c:pt idx="265">
                  <c:v>0</c:v>
                </c:pt>
                <c:pt idx="273">
                  <c:v>0</c:v>
                </c:pt>
                <c:pt idx="281">
                  <c:v>0</c:v>
                </c:pt>
                <c:pt idx="289">
                  <c:v>0</c:v>
                </c:pt>
                <c:pt idx="297">
                  <c:v>0</c:v>
                </c:pt>
                <c:pt idx="305">
                  <c:v>0</c:v>
                </c:pt>
                <c:pt idx="313">
                  <c:v>0</c:v>
                </c:pt>
                <c:pt idx="321">
                  <c:v>0</c:v>
                </c:pt>
                <c:pt idx="329">
                  <c:v>450000</c:v>
                </c:pt>
                <c:pt idx="337">
                  <c:v>0</c:v>
                </c:pt>
                <c:pt idx="345">
                  <c:v>0</c:v>
                </c:pt>
                <c:pt idx="353">
                  <c:v>0</c:v>
                </c:pt>
                <c:pt idx="361">
                  <c:v>0</c:v>
                </c:pt>
                <c:pt idx="369">
                  <c:v>0</c:v>
                </c:pt>
                <c:pt idx="377">
                  <c:v>0</c:v>
                </c:pt>
                <c:pt idx="385">
                  <c:v>0</c:v>
                </c:pt>
                <c:pt idx="393">
                  <c:v>0</c:v>
                </c:pt>
                <c:pt idx="401">
                  <c:v>0</c:v>
                </c:pt>
                <c:pt idx="409">
                  <c:v>0</c:v>
                </c:pt>
                <c:pt idx="417">
                  <c:v>0</c:v>
                </c:pt>
                <c:pt idx="425">
                  <c:v>0</c:v>
                </c:pt>
                <c:pt idx="433">
                  <c:v>0</c:v>
                </c:pt>
                <c:pt idx="441">
                  <c:v>0</c:v>
                </c:pt>
                <c:pt idx="449">
                  <c:v>0</c:v>
                </c:pt>
                <c:pt idx="457">
                  <c:v>0</c:v>
                </c:pt>
                <c:pt idx="465">
                  <c:v>0</c:v>
                </c:pt>
                <c:pt idx="473">
                  <c:v>0</c:v>
                </c:pt>
                <c:pt idx="481">
                  <c:v>0</c:v>
                </c:pt>
                <c:pt idx="489">
                  <c:v>0</c:v>
                </c:pt>
                <c:pt idx="497">
                  <c:v>0</c:v>
                </c:pt>
                <c:pt idx="508">
                  <c:v>0</c:v>
                </c:pt>
                <c:pt idx="516">
                  <c:v>0</c:v>
                </c:pt>
                <c:pt idx="524">
                  <c:v>0</c:v>
                </c:pt>
                <c:pt idx="532">
                  <c:v>0</c:v>
                </c:pt>
                <c:pt idx="540">
                  <c:v>0</c:v>
                </c:pt>
                <c:pt idx="548">
                  <c:v>0</c:v>
                </c:pt>
                <c:pt idx="572">
                  <c:v>0</c:v>
                </c:pt>
                <c:pt idx="580">
                  <c:v>0</c:v>
                </c:pt>
                <c:pt idx="588">
                  <c:v>0</c:v>
                </c:pt>
                <c:pt idx="596">
                  <c:v>0</c:v>
                </c:pt>
                <c:pt idx="604">
                  <c:v>0</c:v>
                </c:pt>
                <c:pt idx="612">
                  <c:v>0</c:v>
                </c:pt>
                <c:pt idx="620">
                  <c:v>0</c:v>
                </c:pt>
                <c:pt idx="628">
                  <c:v>0</c:v>
                </c:pt>
                <c:pt idx="636">
                  <c:v>0</c:v>
                </c:pt>
                <c:pt idx="644">
                  <c:v>0</c:v>
                </c:pt>
                <c:pt idx="652">
                  <c:v>0</c:v>
                </c:pt>
                <c:pt idx="660">
                  <c:v>0</c:v>
                </c:pt>
                <c:pt idx="668">
                  <c:v>0</c:v>
                </c:pt>
                <c:pt idx="676">
                  <c:v>0</c:v>
                </c:pt>
                <c:pt idx="684">
                  <c:v>0</c:v>
                </c:pt>
                <c:pt idx="692">
                  <c:v>0</c:v>
                </c:pt>
                <c:pt idx="700">
                  <c:v>0</c:v>
                </c:pt>
                <c:pt idx="708">
                  <c:v>0</c:v>
                </c:pt>
                <c:pt idx="716">
                  <c:v>0</c:v>
                </c:pt>
                <c:pt idx="724">
                  <c:v>0</c:v>
                </c:pt>
                <c:pt idx="732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B-4F5C-9269-B09BF957C5FF}"/>
            </c:ext>
          </c:extLst>
        </c:ser>
        <c:ser>
          <c:idx val="2"/>
          <c:order val="3"/>
          <c:tx>
            <c:strRef>
              <c:f>Проект!$L$2:$L$3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Проект!$A$7:$H$565</c:f>
              <c:multiLvlStrCache>
                <c:ptCount val="559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56 398,40000</c:v>
                  </c:pt>
                  <c:pt idx="146">
                    <c:v>41 898,40000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3 350,00000</c:v>
                  </c:pt>
                  <c:pt idx="170">
                    <c:v>3 350,00000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21 859,87000</c:v>
                  </c:pt>
                  <c:pt idx="146">
                    <c:v>21 859,87000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1 729,90000</c:v>
                  </c:pt>
                  <c:pt idx="170">
                    <c:v>1 729,90000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51 768,90000</c:v>
                  </c:pt>
                  <c:pt idx="258">
                    <c:v>51 768,90000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19 160,60000</c:v>
                  </c:pt>
                  <c:pt idx="274">
                    <c:v>5 819,30000</c:v>
                  </c:pt>
                  <c:pt idx="275">
                    <c:v>0,00000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78 258,27000</c:v>
                  </c:pt>
                  <c:pt idx="146">
                    <c:v>63 758,27000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5 079,90000</c:v>
                  </c:pt>
                  <c:pt idx="170">
                    <c:v>5 079,90000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138 483,16276</c:v>
                  </c:pt>
                  <c:pt idx="258">
                    <c:v>138 483,16276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326 965,40000</c:v>
                  </c:pt>
                  <c:pt idx="274">
                    <c:v>5 819,30000</c:v>
                  </c:pt>
                  <c:pt idx="275">
                    <c:v>307 804,80000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Строительство корпуса № 2 детского сада по ул. Макаренко, д. 20, в г.Пенза</c:v>
                  </c:pt>
                  <c:pt idx="425">
                    <c:v>Корпус №2 детского сада по ул. Депутатская, 5, г. Пенза</c:v>
                  </c:pt>
                  <c:pt idx="433">
                    <c:v>Корпус №2 детского сада по ул. Измайлова, 51А, г. Пенза</c:v>
                  </c:pt>
                  <c:pt idx="441">
                    <c:v>Корпус №2 детского сада по ул. Антонова, 68, г. Пенза</c:v>
                  </c:pt>
                  <c:pt idx="449">
                    <c:v>Корпус №2 детского сада по ул. Набережная реки Мойки, 41А, г. Пенза</c:v>
                  </c:pt>
                  <c:pt idx="457">
                    <c:v>Школа в районе ул. Измайлова, 76, г. Пенза</c:v>
                  </c:pt>
                  <c:pt idx="465">
                    <c:v>Жилой дом по адресу: г. Пенза, ул. Новоселов, д. 111</c:v>
                  </c:pt>
                  <c:pt idx="473">
                    <c:v>Жилой дом по адресу: г. Пенза, ул. Новоселов, д. 112</c:v>
                  </c:pt>
                  <c:pt idx="481">
                    <c:v>Жилой дом по адресу: г. Пенза, ул. Новоселов, д. 114</c:v>
                  </c:pt>
                  <c:pt idx="489">
                    <c:v>Жилой дом по адресу: г. Пенза, ул. Новоселов, д. 115</c:v>
                  </c:pt>
                  <c:pt idx="497">
                    <c:v>Автомобильная дорога по ул. Рябова, г. Пенза</c:v>
                  </c:pt>
                  <c:pt idx="505">
                    <c:v>Подпрограмма 2. "Стимулирование развития жилищного строительства в городе Пензе"</c:v>
                  </c:pt>
                  <c:pt idx="506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07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8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16">
                    <c:v>Строительство автодороги в микрорайоне, расположенном между пос. Нефтяник и пос. Заря, г. Пенза</c:v>
                  </c:pt>
                  <c:pt idx="524">
                    <c:v>Реконструкция дороги по ул. Новоселов, г.Пенза</c:v>
                  </c:pt>
                  <c:pt idx="532">
                    <c:v>Внутриквартальная дорога в мкр. №6 "Заря-1" севернее ул.Магистральная, г.Пенза</c:v>
                  </c:pt>
                  <c:pt idx="540">
                    <c:v>Внутриквартальная дорога в районе малоэтажной застройки Заря южнее ул. Новоселов, г. Пенза</c:v>
                  </c:pt>
                  <c:pt idx="548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56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Проект!$L$7:$L$782</c:f>
              <c:numCache>
                <c:formatCode>#\ ##0.00000</c:formatCode>
                <c:ptCount val="7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B-4F5C-9269-B09BF957C5FF}"/>
            </c:ext>
          </c:extLst>
        </c:ser>
        <c:ser>
          <c:idx val="3"/>
          <c:order val="4"/>
          <c:tx>
            <c:strRef>
              <c:f>Проект!$M$2:$M$3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Проект!$A$7:$H$565</c:f>
              <c:multiLvlStrCache>
                <c:ptCount val="559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56 398,40000</c:v>
                  </c:pt>
                  <c:pt idx="146">
                    <c:v>41 898,40000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3 350,00000</c:v>
                  </c:pt>
                  <c:pt idx="170">
                    <c:v>3 350,00000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21 859,87000</c:v>
                  </c:pt>
                  <c:pt idx="146">
                    <c:v>21 859,87000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1 729,90000</c:v>
                  </c:pt>
                  <c:pt idx="170">
                    <c:v>1 729,90000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51 768,90000</c:v>
                  </c:pt>
                  <c:pt idx="258">
                    <c:v>51 768,90000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19 160,60000</c:v>
                  </c:pt>
                  <c:pt idx="274">
                    <c:v>5 819,30000</c:v>
                  </c:pt>
                  <c:pt idx="275">
                    <c:v>0,00000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78 258,27000</c:v>
                  </c:pt>
                  <c:pt idx="146">
                    <c:v>63 758,27000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5 079,90000</c:v>
                  </c:pt>
                  <c:pt idx="170">
                    <c:v>5 079,90000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138 483,16276</c:v>
                  </c:pt>
                  <c:pt idx="258">
                    <c:v>138 483,16276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326 965,40000</c:v>
                  </c:pt>
                  <c:pt idx="274">
                    <c:v>5 819,30000</c:v>
                  </c:pt>
                  <c:pt idx="275">
                    <c:v>307 804,80000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Строительство корпуса № 2 детского сада по ул. Макаренко, д. 20, в г.Пенза</c:v>
                  </c:pt>
                  <c:pt idx="425">
                    <c:v>Корпус №2 детского сада по ул. Депутатская, 5, г. Пенза</c:v>
                  </c:pt>
                  <c:pt idx="433">
                    <c:v>Корпус №2 детского сада по ул. Измайлова, 51А, г. Пенза</c:v>
                  </c:pt>
                  <c:pt idx="441">
                    <c:v>Корпус №2 детского сада по ул. Антонова, 68, г. Пенза</c:v>
                  </c:pt>
                  <c:pt idx="449">
                    <c:v>Корпус №2 детского сада по ул. Набережная реки Мойки, 41А, г. Пенза</c:v>
                  </c:pt>
                  <c:pt idx="457">
                    <c:v>Школа в районе ул. Измайлова, 76, г. Пенза</c:v>
                  </c:pt>
                  <c:pt idx="465">
                    <c:v>Жилой дом по адресу: г. Пенза, ул. Новоселов, д. 111</c:v>
                  </c:pt>
                  <c:pt idx="473">
                    <c:v>Жилой дом по адресу: г. Пенза, ул. Новоселов, д. 112</c:v>
                  </c:pt>
                  <c:pt idx="481">
                    <c:v>Жилой дом по адресу: г. Пенза, ул. Новоселов, д. 114</c:v>
                  </c:pt>
                  <c:pt idx="489">
                    <c:v>Жилой дом по адресу: г. Пенза, ул. Новоселов, д. 115</c:v>
                  </c:pt>
                  <c:pt idx="497">
                    <c:v>Автомобильная дорога по ул. Рябова, г. Пенза</c:v>
                  </c:pt>
                  <c:pt idx="505">
                    <c:v>Подпрограмма 2. "Стимулирование развития жилищного строительства в городе Пензе"</c:v>
                  </c:pt>
                  <c:pt idx="506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07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8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16">
                    <c:v>Строительство автодороги в микрорайоне, расположенном между пос. Нефтяник и пос. Заря, г. Пенза</c:v>
                  </c:pt>
                  <c:pt idx="524">
                    <c:v>Реконструкция дороги по ул. Новоселов, г.Пенза</c:v>
                  </c:pt>
                  <c:pt idx="532">
                    <c:v>Внутриквартальная дорога в мкр. №6 "Заря-1" севернее ул.Магистральная, г.Пенза</c:v>
                  </c:pt>
                  <c:pt idx="540">
                    <c:v>Внутриквартальная дорога в районе малоэтажной застройки Заря южнее ул. Новоселов, г. Пенза</c:v>
                  </c:pt>
                  <c:pt idx="548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56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Проект!$M$7:$M$782</c:f>
              <c:numCache>
                <c:formatCode>#\ ##0.00000</c:formatCode>
                <c:ptCount val="776"/>
                <c:pt idx="1">
                  <c:v>0</c:v>
                </c:pt>
                <c:pt idx="3">
                  <c:v>0</c:v>
                </c:pt>
                <c:pt idx="9">
                  <c:v>0</c:v>
                </c:pt>
                <c:pt idx="13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0</c:v>
                </c:pt>
                <c:pt idx="33">
                  <c:v>0</c:v>
                </c:pt>
                <c:pt idx="37">
                  <c:v>0</c:v>
                </c:pt>
                <c:pt idx="41">
                  <c:v>0</c:v>
                </c:pt>
                <c:pt idx="45">
                  <c:v>0</c:v>
                </c:pt>
                <c:pt idx="49">
                  <c:v>0</c:v>
                </c:pt>
                <c:pt idx="54">
                  <c:v>0</c:v>
                </c:pt>
                <c:pt idx="57">
                  <c:v>0</c:v>
                </c:pt>
                <c:pt idx="62">
                  <c:v>0</c:v>
                </c:pt>
                <c:pt idx="65">
                  <c:v>0</c:v>
                </c:pt>
                <c:pt idx="70">
                  <c:v>0</c:v>
                </c:pt>
                <c:pt idx="73">
                  <c:v>0</c:v>
                </c:pt>
                <c:pt idx="79">
                  <c:v>0</c:v>
                </c:pt>
                <c:pt idx="81">
                  <c:v>0</c:v>
                </c:pt>
                <c:pt idx="84">
                  <c:v>0</c:v>
                </c:pt>
                <c:pt idx="89">
                  <c:v>0</c:v>
                </c:pt>
                <c:pt idx="92">
                  <c:v>0</c:v>
                </c:pt>
                <c:pt idx="97">
                  <c:v>0</c:v>
                </c:pt>
                <c:pt idx="100">
                  <c:v>0</c:v>
                </c:pt>
                <c:pt idx="105">
                  <c:v>0</c:v>
                </c:pt>
                <c:pt idx="113">
                  <c:v>0</c:v>
                </c:pt>
                <c:pt idx="115">
                  <c:v>0</c:v>
                </c:pt>
                <c:pt idx="121">
                  <c:v>0</c:v>
                </c:pt>
                <c:pt idx="127">
                  <c:v>0</c:v>
                </c:pt>
                <c:pt idx="129">
                  <c:v>0</c:v>
                </c:pt>
                <c:pt idx="136">
                  <c:v>0</c:v>
                </c:pt>
                <c:pt idx="137">
                  <c:v>0</c:v>
                </c:pt>
                <c:pt idx="140">
                  <c:v>0</c:v>
                </c:pt>
                <c:pt idx="145">
                  <c:v>0</c:v>
                </c:pt>
                <c:pt idx="146">
                  <c:v>0</c:v>
                </c:pt>
                <c:pt idx="153">
                  <c:v>0</c:v>
                </c:pt>
                <c:pt idx="155">
                  <c:v>0</c:v>
                </c:pt>
                <c:pt idx="161">
                  <c:v>0</c:v>
                </c:pt>
                <c:pt idx="165">
                  <c:v>0</c:v>
                </c:pt>
                <c:pt idx="169">
                  <c:v>0</c:v>
                </c:pt>
                <c:pt idx="170">
                  <c:v>0</c:v>
                </c:pt>
                <c:pt idx="177">
                  <c:v>0</c:v>
                </c:pt>
                <c:pt idx="178">
                  <c:v>0</c:v>
                </c:pt>
                <c:pt idx="185">
                  <c:v>0</c:v>
                </c:pt>
                <c:pt idx="186">
                  <c:v>0</c:v>
                </c:pt>
                <c:pt idx="193">
                  <c:v>0</c:v>
                </c:pt>
                <c:pt idx="194">
                  <c:v>0</c:v>
                </c:pt>
                <c:pt idx="201">
                  <c:v>0</c:v>
                </c:pt>
                <c:pt idx="203">
                  <c:v>0</c:v>
                </c:pt>
                <c:pt idx="209">
                  <c:v>0</c:v>
                </c:pt>
                <c:pt idx="211">
                  <c:v>0</c:v>
                </c:pt>
                <c:pt idx="217">
                  <c:v>0</c:v>
                </c:pt>
                <c:pt idx="219">
                  <c:v>0</c:v>
                </c:pt>
                <c:pt idx="225">
                  <c:v>0</c:v>
                </c:pt>
                <c:pt idx="227">
                  <c:v>0</c:v>
                </c:pt>
                <c:pt idx="233">
                  <c:v>0</c:v>
                </c:pt>
                <c:pt idx="235">
                  <c:v>0</c:v>
                </c:pt>
                <c:pt idx="241">
                  <c:v>0</c:v>
                </c:pt>
                <c:pt idx="243">
                  <c:v>0</c:v>
                </c:pt>
                <c:pt idx="249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65">
                  <c:v>0</c:v>
                </c:pt>
                <c:pt idx="267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81">
                  <c:v>0</c:v>
                </c:pt>
                <c:pt idx="282">
                  <c:v>0</c:v>
                </c:pt>
                <c:pt idx="289">
                  <c:v>0</c:v>
                </c:pt>
                <c:pt idx="292">
                  <c:v>0</c:v>
                </c:pt>
                <c:pt idx="297">
                  <c:v>0</c:v>
                </c:pt>
                <c:pt idx="300">
                  <c:v>0</c:v>
                </c:pt>
                <c:pt idx="305">
                  <c:v>0</c:v>
                </c:pt>
                <c:pt idx="307">
                  <c:v>0</c:v>
                </c:pt>
                <c:pt idx="313">
                  <c:v>0</c:v>
                </c:pt>
                <c:pt idx="316">
                  <c:v>0</c:v>
                </c:pt>
                <c:pt idx="321">
                  <c:v>0</c:v>
                </c:pt>
                <c:pt idx="322" formatCode="General">
                  <c:v>0</c:v>
                </c:pt>
                <c:pt idx="329">
                  <c:v>0</c:v>
                </c:pt>
                <c:pt idx="334">
                  <c:v>0</c:v>
                </c:pt>
                <c:pt idx="337">
                  <c:v>0</c:v>
                </c:pt>
                <c:pt idx="340">
                  <c:v>0</c:v>
                </c:pt>
                <c:pt idx="345">
                  <c:v>0</c:v>
                </c:pt>
                <c:pt idx="346">
                  <c:v>0</c:v>
                </c:pt>
                <c:pt idx="353">
                  <c:v>0</c:v>
                </c:pt>
                <c:pt idx="355">
                  <c:v>0</c:v>
                </c:pt>
                <c:pt idx="359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9">
                  <c:v>0</c:v>
                </c:pt>
                <c:pt idx="372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5">
                  <c:v>0</c:v>
                </c:pt>
                <c:pt idx="388">
                  <c:v>0</c:v>
                </c:pt>
                <c:pt idx="393">
                  <c:v>0</c:v>
                </c:pt>
                <c:pt idx="394">
                  <c:v>0</c:v>
                </c:pt>
                <c:pt idx="401">
                  <c:v>0</c:v>
                </c:pt>
                <c:pt idx="402">
                  <c:v>0</c:v>
                </c:pt>
                <c:pt idx="409">
                  <c:v>0</c:v>
                </c:pt>
                <c:pt idx="410">
                  <c:v>0</c:v>
                </c:pt>
                <c:pt idx="417">
                  <c:v>0</c:v>
                </c:pt>
                <c:pt idx="418">
                  <c:v>0</c:v>
                </c:pt>
                <c:pt idx="425">
                  <c:v>0</c:v>
                </c:pt>
                <c:pt idx="426">
                  <c:v>0</c:v>
                </c:pt>
                <c:pt idx="433">
                  <c:v>0</c:v>
                </c:pt>
                <c:pt idx="434">
                  <c:v>0</c:v>
                </c:pt>
                <c:pt idx="441">
                  <c:v>0</c:v>
                </c:pt>
                <c:pt idx="442">
                  <c:v>0</c:v>
                </c:pt>
                <c:pt idx="449">
                  <c:v>0</c:v>
                </c:pt>
                <c:pt idx="450">
                  <c:v>0</c:v>
                </c:pt>
                <c:pt idx="457">
                  <c:v>0</c:v>
                </c:pt>
                <c:pt idx="458">
                  <c:v>0</c:v>
                </c:pt>
                <c:pt idx="465">
                  <c:v>0</c:v>
                </c:pt>
                <c:pt idx="466">
                  <c:v>0</c:v>
                </c:pt>
                <c:pt idx="473">
                  <c:v>0</c:v>
                </c:pt>
                <c:pt idx="474">
                  <c:v>0</c:v>
                </c:pt>
                <c:pt idx="481">
                  <c:v>0</c:v>
                </c:pt>
                <c:pt idx="482">
                  <c:v>0</c:v>
                </c:pt>
                <c:pt idx="489">
                  <c:v>0</c:v>
                </c:pt>
                <c:pt idx="490">
                  <c:v>0</c:v>
                </c:pt>
                <c:pt idx="497">
                  <c:v>0</c:v>
                </c:pt>
                <c:pt idx="499">
                  <c:v>0</c:v>
                </c:pt>
                <c:pt idx="508">
                  <c:v>0</c:v>
                </c:pt>
                <c:pt idx="510">
                  <c:v>0</c:v>
                </c:pt>
                <c:pt idx="516">
                  <c:v>0</c:v>
                </c:pt>
                <c:pt idx="517">
                  <c:v>0</c:v>
                </c:pt>
                <c:pt idx="519">
                  <c:v>0</c:v>
                </c:pt>
                <c:pt idx="524">
                  <c:v>0</c:v>
                </c:pt>
                <c:pt idx="526">
                  <c:v>0</c:v>
                </c:pt>
                <c:pt idx="530">
                  <c:v>0</c:v>
                </c:pt>
                <c:pt idx="532">
                  <c:v>0</c:v>
                </c:pt>
                <c:pt idx="534">
                  <c:v>0</c:v>
                </c:pt>
                <c:pt idx="539">
                  <c:v>0</c:v>
                </c:pt>
                <c:pt idx="540">
                  <c:v>0</c:v>
                </c:pt>
                <c:pt idx="547">
                  <c:v>0</c:v>
                </c:pt>
                <c:pt idx="548">
                  <c:v>0</c:v>
                </c:pt>
                <c:pt idx="555">
                  <c:v>0</c:v>
                </c:pt>
                <c:pt idx="556">
                  <c:v>0</c:v>
                </c:pt>
                <c:pt idx="560">
                  <c:v>0</c:v>
                </c:pt>
                <c:pt idx="564">
                  <c:v>0</c:v>
                </c:pt>
                <c:pt idx="568">
                  <c:v>0</c:v>
                </c:pt>
                <c:pt idx="572">
                  <c:v>0</c:v>
                </c:pt>
                <c:pt idx="579">
                  <c:v>0</c:v>
                </c:pt>
                <c:pt idx="580">
                  <c:v>0</c:v>
                </c:pt>
                <c:pt idx="583">
                  <c:v>0</c:v>
                </c:pt>
                <c:pt idx="588">
                  <c:v>0</c:v>
                </c:pt>
                <c:pt idx="591">
                  <c:v>0</c:v>
                </c:pt>
                <c:pt idx="596">
                  <c:v>0</c:v>
                </c:pt>
                <c:pt idx="599">
                  <c:v>0</c:v>
                </c:pt>
                <c:pt idx="604">
                  <c:v>0</c:v>
                </c:pt>
                <c:pt idx="606">
                  <c:v>0</c:v>
                </c:pt>
                <c:pt idx="609">
                  <c:v>0</c:v>
                </c:pt>
                <c:pt idx="612">
                  <c:v>0</c:v>
                </c:pt>
                <c:pt idx="614">
                  <c:v>0</c:v>
                </c:pt>
                <c:pt idx="617">
                  <c:v>2.7635399999999999</c:v>
                </c:pt>
                <c:pt idx="620">
                  <c:v>0</c:v>
                </c:pt>
                <c:pt idx="622">
                  <c:v>0</c:v>
                </c:pt>
                <c:pt idx="625">
                  <c:v>0</c:v>
                </c:pt>
                <c:pt idx="628">
                  <c:v>0</c:v>
                </c:pt>
                <c:pt idx="629">
                  <c:v>0</c:v>
                </c:pt>
                <c:pt idx="636">
                  <c:v>0</c:v>
                </c:pt>
                <c:pt idx="637">
                  <c:v>0</c:v>
                </c:pt>
                <c:pt idx="644">
                  <c:v>0</c:v>
                </c:pt>
                <c:pt idx="647">
                  <c:v>0</c:v>
                </c:pt>
                <c:pt idx="652">
                  <c:v>0</c:v>
                </c:pt>
                <c:pt idx="654">
                  <c:v>0</c:v>
                </c:pt>
                <c:pt idx="660">
                  <c:v>0</c:v>
                </c:pt>
                <c:pt idx="662">
                  <c:v>0</c:v>
                </c:pt>
                <c:pt idx="668">
                  <c:v>0</c:v>
                </c:pt>
                <c:pt idx="670">
                  <c:v>0</c:v>
                </c:pt>
                <c:pt idx="676">
                  <c:v>0</c:v>
                </c:pt>
                <c:pt idx="678">
                  <c:v>0</c:v>
                </c:pt>
                <c:pt idx="684">
                  <c:v>0</c:v>
                </c:pt>
                <c:pt idx="686">
                  <c:v>0</c:v>
                </c:pt>
                <c:pt idx="692">
                  <c:v>0</c:v>
                </c:pt>
                <c:pt idx="694">
                  <c:v>0</c:v>
                </c:pt>
                <c:pt idx="700">
                  <c:v>0</c:v>
                </c:pt>
                <c:pt idx="702">
                  <c:v>0</c:v>
                </c:pt>
                <c:pt idx="708">
                  <c:v>0</c:v>
                </c:pt>
                <c:pt idx="710">
                  <c:v>0</c:v>
                </c:pt>
                <c:pt idx="716">
                  <c:v>0</c:v>
                </c:pt>
                <c:pt idx="718">
                  <c:v>0</c:v>
                </c:pt>
                <c:pt idx="725">
                  <c:v>0</c:v>
                </c:pt>
                <c:pt idx="733">
                  <c:v>0</c:v>
                </c:pt>
                <c:pt idx="744">
                  <c:v>0</c:v>
                </c:pt>
                <c:pt idx="752">
                  <c:v>0</c:v>
                </c:pt>
                <c:pt idx="753" formatCode="0">
                  <c:v>30478</c:v>
                </c:pt>
                <c:pt idx="754" formatCode="0">
                  <c:v>30478</c:v>
                </c:pt>
                <c:pt idx="755" formatCode="0">
                  <c:v>30478</c:v>
                </c:pt>
                <c:pt idx="756" formatCode="0">
                  <c:v>30478</c:v>
                </c:pt>
                <c:pt idx="757" formatCode="0">
                  <c:v>30478</c:v>
                </c:pt>
                <c:pt idx="758" formatCode="0">
                  <c:v>30478</c:v>
                </c:pt>
                <c:pt idx="759" formatCode="0">
                  <c:v>30478</c:v>
                </c:pt>
                <c:pt idx="760">
                  <c:v>0</c:v>
                </c:pt>
                <c:pt idx="768">
                  <c:v>0</c:v>
                </c:pt>
                <c:pt idx="769" formatCode="0">
                  <c:v>172</c:v>
                </c:pt>
                <c:pt idx="770" formatCode="0">
                  <c:v>172</c:v>
                </c:pt>
                <c:pt idx="771" formatCode="0">
                  <c:v>172</c:v>
                </c:pt>
                <c:pt idx="772" formatCode="0">
                  <c:v>172</c:v>
                </c:pt>
                <c:pt idx="773" formatCode="0">
                  <c:v>172</c:v>
                </c:pt>
                <c:pt idx="774" formatCode="0">
                  <c:v>172</c:v>
                </c:pt>
                <c:pt idx="775" formatCode="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1B-4F5C-9269-B09BF957C5FF}"/>
            </c:ext>
          </c:extLst>
        </c:ser>
        <c:ser>
          <c:idx val="4"/>
          <c:order val="2"/>
          <c:tx>
            <c:strRef>
              <c:f>Проект!$K$2:$K$3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invertIfNegative val="0"/>
          <c:cat>
            <c:multiLvlStrRef>
              <c:f>Проект!$A$7:$H$565</c:f>
              <c:multiLvlStrCache>
                <c:ptCount val="559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56 398,40000</c:v>
                  </c:pt>
                  <c:pt idx="146">
                    <c:v>41 898,40000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3 350,00000</c:v>
                  </c:pt>
                  <c:pt idx="170">
                    <c:v>3 350,00000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21 859,87000</c:v>
                  </c:pt>
                  <c:pt idx="146">
                    <c:v>21 859,87000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1 729,90000</c:v>
                  </c:pt>
                  <c:pt idx="170">
                    <c:v>1 729,90000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51 768,90000</c:v>
                  </c:pt>
                  <c:pt idx="258">
                    <c:v>51 768,90000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19 160,60000</c:v>
                  </c:pt>
                  <c:pt idx="274">
                    <c:v>5 819,30000</c:v>
                  </c:pt>
                  <c:pt idx="275">
                    <c:v>0,00000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57 888,20000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57 888,20000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15 372,40000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78 258,27000</c:v>
                  </c:pt>
                  <c:pt idx="146">
                    <c:v>63 758,27000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5 079,90000</c:v>
                  </c:pt>
                  <c:pt idx="170">
                    <c:v>5 079,90000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246 064,10000</c:v>
                  </c:pt>
                  <c:pt idx="178">
                    <c:v>186,30000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94 733,13073</c:v>
                  </c:pt>
                  <c:pt idx="186">
                    <c:v>58 677,73073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138 483,16276</c:v>
                  </c:pt>
                  <c:pt idx="258">
                    <c:v>138 483,16276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326 965,40000</c:v>
                  </c:pt>
                  <c:pt idx="274">
                    <c:v>5 819,30000</c:v>
                  </c:pt>
                  <c:pt idx="275">
                    <c:v>307 804,80000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2 808,20000</c:v>
                  </c:pt>
                  <c:pt idx="394">
                    <c:v>2 808,20000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22,38200</c:v>
                  </c:pt>
                  <c:pt idx="418">
                    <c:v>22,38200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76,17400</c:v>
                  </c:pt>
                  <c:pt idx="426">
                    <c:v>76,17400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26,75500</c:v>
                  </c:pt>
                  <c:pt idx="434">
                    <c:v>26,75500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251,28900</c:v>
                  </c:pt>
                  <c:pt idx="442">
                    <c:v>251,28900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229,00000</c:v>
                  </c:pt>
                  <c:pt idx="450">
                    <c:v>229,00000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6 432,20000</c:v>
                  </c:pt>
                  <c:pt idx="458">
                    <c:v>6 432,20000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614,60000</c:v>
                  </c:pt>
                  <c:pt idx="466">
                    <c:v>614,60000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877,30000</c:v>
                  </c:pt>
                  <c:pt idx="474">
                    <c:v>877,30000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598,90000</c:v>
                  </c:pt>
                  <c:pt idx="482">
                    <c:v>598,90000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855,70000</c:v>
                  </c:pt>
                  <c:pt idx="490">
                    <c:v>855,70000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4 648,80000</c:v>
                  </c:pt>
                  <c:pt idx="498">
                    <c:v>0,00000</c:v>
                  </c:pt>
                  <c:pt idx="499">
                    <c:v>4 648,80000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8">
                    <c:v>3 846,20000</c:v>
                  </c:pt>
                  <c:pt idx="509">
                    <c:v>846,20000</c:v>
                  </c:pt>
                  <c:pt idx="510">
                    <c:v>3 000,00000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54 762,16000</c:v>
                  </c:pt>
                  <c:pt idx="517">
                    <c:v>1 083,30000</c:v>
                  </c:pt>
                  <c:pt idx="518">
                    <c:v>8 161,30000</c:v>
                  </c:pt>
                  <c:pt idx="519">
                    <c:v>45 517,56000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520 500,30000</c:v>
                  </c:pt>
                  <c:pt idx="525">
                    <c:v>1 247,30000</c:v>
                  </c:pt>
                  <c:pt idx="526">
                    <c:v>7 300,00000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250 000,00000</c:v>
                  </c:pt>
                  <c:pt idx="530">
                    <c:v>261 953,00000</c:v>
                  </c:pt>
                  <c:pt idx="531">
                    <c:v>0,00000</c:v>
                  </c:pt>
                  <c:pt idx="532">
                    <c:v>120 201,60000</c:v>
                  </c:pt>
                  <c:pt idx="533">
                    <c:v>0,00000</c:v>
                  </c:pt>
                  <c:pt idx="534">
                    <c:v>8 650,00000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111 551,60000</c:v>
                  </c:pt>
                  <c:pt idx="540">
                    <c:v>269 298,30000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269 298,30000</c:v>
                  </c:pt>
                  <c:pt idx="548">
                    <c:v>27 628,00000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27 628,00000</c:v>
                  </c:pt>
                  <c:pt idx="556">
                    <c:v>6 629,00000</c:v>
                  </c:pt>
                  <c:pt idx="557">
                    <c:v>0,00000</c:v>
                  </c:pt>
                  <c:pt idx="558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Строительство корпуса № 2 детского сада по ул. Макаренко, д. 20, в г.Пенза</c:v>
                  </c:pt>
                  <c:pt idx="425">
                    <c:v>Корпус №2 детского сада по ул. Депутатская, 5, г. Пенза</c:v>
                  </c:pt>
                  <c:pt idx="433">
                    <c:v>Корпус №2 детского сада по ул. Измайлова, 51А, г. Пенза</c:v>
                  </c:pt>
                  <c:pt idx="441">
                    <c:v>Корпус №2 детского сада по ул. Антонова, 68, г. Пенза</c:v>
                  </c:pt>
                  <c:pt idx="449">
                    <c:v>Корпус №2 детского сада по ул. Набережная реки Мойки, 41А, г. Пенза</c:v>
                  </c:pt>
                  <c:pt idx="457">
                    <c:v>Школа в районе ул. Измайлова, 76, г. Пенза</c:v>
                  </c:pt>
                  <c:pt idx="465">
                    <c:v>Жилой дом по адресу: г. Пенза, ул. Новоселов, д. 111</c:v>
                  </c:pt>
                  <c:pt idx="473">
                    <c:v>Жилой дом по адресу: г. Пенза, ул. Новоселов, д. 112</c:v>
                  </c:pt>
                  <c:pt idx="481">
                    <c:v>Жилой дом по адресу: г. Пенза, ул. Новоселов, д. 114</c:v>
                  </c:pt>
                  <c:pt idx="489">
                    <c:v>Жилой дом по адресу: г. Пенза, ул. Новоселов, д. 115</c:v>
                  </c:pt>
                  <c:pt idx="497">
                    <c:v>Автомобильная дорога по ул. Рябова, г. Пенза</c:v>
                  </c:pt>
                  <c:pt idx="505">
                    <c:v>Подпрограмма 2. "Стимулирование развития жилищного строительства в городе Пензе"</c:v>
                  </c:pt>
                  <c:pt idx="506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07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8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16">
                    <c:v>Строительство автодороги в микрорайоне, расположенном между пос. Нефтяник и пос. Заря, г. Пенза</c:v>
                  </c:pt>
                  <c:pt idx="524">
                    <c:v>Реконструкция дороги по ул. Новоселов, г.Пенза</c:v>
                  </c:pt>
                  <c:pt idx="532">
                    <c:v>Внутриквартальная дорога в мкр. №6 "Заря-1" севернее ул.Магистральная, г.Пенза</c:v>
                  </c:pt>
                  <c:pt idx="540">
                    <c:v>Внутриквартальная дорога в районе малоэтажной застройки Заря южнее ул. Новоселов, г. Пенза</c:v>
                  </c:pt>
                  <c:pt idx="548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56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Проект!$K$7:$K$782</c:f>
            </c:numRef>
          </c:val>
          <c:extLst>
            <c:ext xmlns:c16="http://schemas.microsoft.com/office/drawing/2014/chart" uri="{C3380CC4-5D6E-409C-BE32-E72D297353CC}">
              <c16:uniqueId val="{00000004-431B-4F5C-9269-B09BF957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19328"/>
        <c:axId val="55220864"/>
      </c:barChart>
      <c:catAx>
        <c:axId val="552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220864"/>
        <c:crosses val="autoZero"/>
        <c:auto val="1"/>
        <c:lblAlgn val="ctr"/>
        <c:lblOffset val="100"/>
        <c:tickLblSkip val="15"/>
        <c:tickMarkSkip val="1"/>
        <c:noMultiLvlLbl val="0"/>
      </c:catAx>
      <c:valAx>
        <c:axId val="5522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21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13223140495866"/>
          <c:y val="0.15736040609137056"/>
          <c:w val="0.24173553719008264"/>
          <c:h val="0.68527918781725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830"/>
  <sheetViews>
    <sheetView topLeftCell="C1" zoomScaleNormal="100" zoomScaleSheetLayoutView="90" workbookViewId="0">
      <selection activeCell="I1" sqref="I1:M1"/>
    </sheetView>
  </sheetViews>
  <sheetFormatPr defaultRowHeight="15" x14ac:dyDescent="0.25"/>
  <cols>
    <col min="1" max="1" width="0.5703125" style="31" hidden="1" customWidth="1"/>
    <col min="2" max="2" width="0.28515625" style="32" hidden="1" customWidth="1"/>
    <col min="3" max="3" width="57.85546875" style="31" customWidth="1"/>
    <col min="4" max="4" width="28.140625" style="31" customWidth="1"/>
    <col min="5" max="5" width="22.42578125" style="31" customWidth="1"/>
    <col min="6" max="6" width="27.28515625" style="6" customWidth="1"/>
    <col min="7" max="7" width="17.42578125" style="6" customWidth="1"/>
    <col min="8" max="8" width="18.85546875" style="6" customWidth="1"/>
    <col min="9" max="9" width="18.5703125" style="6" customWidth="1"/>
    <col min="10" max="10" width="0.140625" style="6" customWidth="1"/>
    <col min="11" max="11" width="18.140625" style="6" hidden="1" customWidth="1"/>
    <col min="12" max="12" width="16.140625" style="6" customWidth="1"/>
    <col min="13" max="13" width="29.140625" style="6" customWidth="1"/>
    <col min="14" max="16384" width="9.140625" style="8"/>
  </cols>
  <sheetData>
    <row r="1" spans="1:13" ht="51" customHeight="1" x14ac:dyDescent="0.25">
      <c r="A1" s="3"/>
      <c r="B1" s="4"/>
      <c r="C1" s="3"/>
      <c r="D1" s="3"/>
      <c r="E1" s="3"/>
      <c r="F1" s="5"/>
      <c r="H1" s="7"/>
      <c r="I1" s="93" t="s">
        <v>179</v>
      </c>
      <c r="J1" s="93"/>
      <c r="K1" s="93"/>
      <c r="L1" s="93"/>
      <c r="M1" s="93"/>
    </row>
    <row r="2" spans="1:13" ht="97.5" customHeight="1" x14ac:dyDescent="0.25">
      <c r="A2" s="3"/>
      <c r="B2" s="4"/>
      <c r="C2" s="3"/>
      <c r="D2" s="3"/>
      <c r="E2" s="3"/>
      <c r="F2" s="5"/>
      <c r="H2" s="9"/>
      <c r="I2" s="92" t="s">
        <v>72</v>
      </c>
      <c r="J2" s="92"/>
      <c r="K2" s="92"/>
      <c r="L2" s="92"/>
      <c r="M2" s="92"/>
    </row>
    <row r="3" spans="1:13" ht="25.5" customHeight="1" x14ac:dyDescent="0.25">
      <c r="A3" s="94" t="s">
        <v>115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15" customFormat="1" ht="47.25" x14ac:dyDescent="0.25">
      <c r="A4" s="10"/>
      <c r="B4" s="11"/>
      <c r="C4" s="10" t="s">
        <v>130</v>
      </c>
      <c r="D4" s="10" t="s">
        <v>131</v>
      </c>
      <c r="E4" s="12" t="s">
        <v>132</v>
      </c>
      <c r="F4" s="13" t="s">
        <v>133</v>
      </c>
      <c r="G4" s="13" t="s">
        <v>134</v>
      </c>
      <c r="H4" s="13" t="s">
        <v>135</v>
      </c>
      <c r="I4" s="13" t="s">
        <v>136</v>
      </c>
      <c r="J4" s="13"/>
      <c r="K4" s="13"/>
      <c r="L4" s="13" t="s">
        <v>137</v>
      </c>
      <c r="M4" s="14" t="s">
        <v>138</v>
      </c>
    </row>
    <row r="5" spans="1:13" s="15" customFormat="1" ht="29.25" customHeight="1" x14ac:dyDescent="0.25">
      <c r="A5" s="10"/>
      <c r="B5" s="16"/>
      <c r="C5" s="106" t="s">
        <v>139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s="15" customFormat="1" ht="32.25" customHeight="1" x14ac:dyDescent="0.25">
      <c r="A6" s="16"/>
      <c r="B6" s="16"/>
      <c r="C6" s="106" t="s">
        <v>140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57" customHeight="1" x14ac:dyDescent="0.25">
      <c r="A7" s="10"/>
      <c r="B7" s="17"/>
      <c r="C7" s="106" t="s">
        <v>114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29.25" customHeight="1" x14ac:dyDescent="0.25">
      <c r="A8" s="74"/>
      <c r="B8" s="11"/>
      <c r="C8" s="80" t="s">
        <v>24</v>
      </c>
      <c r="D8" s="74" t="s">
        <v>43</v>
      </c>
      <c r="E8" s="18" t="s">
        <v>42</v>
      </c>
      <c r="F8" s="18">
        <f t="shared" ref="F8:F15" si="0">G8+H8+I8</f>
        <v>43089.7</v>
      </c>
      <c r="G8" s="19">
        <f>G9+G10</f>
        <v>43089.7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 t="s">
        <v>68</v>
      </c>
    </row>
    <row r="9" spans="1:13" ht="15.75" x14ac:dyDescent="0.25">
      <c r="A9" s="74"/>
      <c r="B9" s="11"/>
      <c r="C9" s="80"/>
      <c r="D9" s="74"/>
      <c r="E9" s="20">
        <v>2020</v>
      </c>
      <c r="F9" s="18">
        <f>G9+H9+I9</f>
        <v>21755</v>
      </c>
      <c r="G9" s="18">
        <v>21755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/>
    </row>
    <row r="10" spans="1:13" ht="15.75" x14ac:dyDescent="0.25">
      <c r="A10" s="74"/>
      <c r="B10" s="11"/>
      <c r="C10" s="80"/>
      <c r="D10" s="74"/>
      <c r="E10" s="20">
        <v>2021</v>
      </c>
      <c r="F10" s="18">
        <f t="shared" si="0"/>
        <v>21334.7</v>
      </c>
      <c r="G10" s="18">
        <v>21334.7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 t="s">
        <v>74</v>
      </c>
    </row>
    <row r="11" spans="1:13" ht="15.75" x14ac:dyDescent="0.25">
      <c r="A11" s="74"/>
      <c r="B11" s="11"/>
      <c r="C11" s="80"/>
      <c r="D11" s="74"/>
      <c r="E11" s="20">
        <v>2022</v>
      </c>
      <c r="F11" s="18">
        <f t="shared" si="0"/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/>
    </row>
    <row r="12" spans="1:13" ht="15.75" x14ac:dyDescent="0.25">
      <c r="A12" s="74"/>
      <c r="B12" s="11"/>
      <c r="C12" s="80"/>
      <c r="D12" s="74"/>
      <c r="E12" s="20">
        <v>2023</v>
      </c>
      <c r="F12" s="18">
        <f t="shared" si="0"/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</row>
    <row r="13" spans="1:13" ht="15.75" x14ac:dyDescent="0.25">
      <c r="A13" s="74"/>
      <c r="B13" s="11"/>
      <c r="C13" s="80"/>
      <c r="D13" s="74"/>
      <c r="E13" s="20">
        <v>2024</v>
      </c>
      <c r="F13" s="18">
        <f t="shared" si="0"/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</row>
    <row r="14" spans="1:13" ht="15.75" x14ac:dyDescent="0.25">
      <c r="A14" s="74"/>
      <c r="B14" s="11"/>
      <c r="C14" s="80"/>
      <c r="D14" s="74"/>
      <c r="E14" s="20">
        <v>2025</v>
      </c>
      <c r="F14" s="18">
        <f t="shared" si="0"/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/>
    </row>
    <row r="15" spans="1:13" ht="15.75" x14ac:dyDescent="0.25">
      <c r="A15" s="74"/>
      <c r="B15" s="11"/>
      <c r="C15" s="80"/>
      <c r="D15" s="74"/>
      <c r="E15" s="20">
        <v>2026</v>
      </c>
      <c r="F15" s="18">
        <f t="shared" si="0"/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</row>
    <row r="16" spans="1:13" ht="32.25" customHeight="1" x14ac:dyDescent="0.25">
      <c r="A16" s="74"/>
      <c r="B16" s="11"/>
      <c r="C16" s="80" t="s">
        <v>82</v>
      </c>
      <c r="D16" s="74" t="s">
        <v>43</v>
      </c>
      <c r="E16" s="18" t="s">
        <v>42</v>
      </c>
      <c r="F16" s="18">
        <f>G16+H16+I16</f>
        <v>763964.1</v>
      </c>
      <c r="G16" s="19">
        <f>G17+G19+G20</f>
        <v>763964.1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 t="s">
        <v>68</v>
      </c>
    </row>
    <row r="17" spans="1:13" ht="15.75" x14ac:dyDescent="0.25">
      <c r="A17" s="74"/>
      <c r="B17" s="11"/>
      <c r="C17" s="80"/>
      <c r="D17" s="74"/>
      <c r="E17" s="20">
        <v>2020</v>
      </c>
      <c r="F17" s="18">
        <f t="shared" ref="F17:F23" si="1">G17+H17+I17</f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</row>
    <row r="18" spans="1:13" ht="15.75" x14ac:dyDescent="0.25">
      <c r="A18" s="74"/>
      <c r="B18" s="11"/>
      <c r="C18" s="80"/>
      <c r="D18" s="74"/>
      <c r="E18" s="20">
        <v>2021</v>
      </c>
      <c r="F18" s="18">
        <f t="shared" si="1"/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</row>
    <row r="19" spans="1:13" ht="15.75" x14ac:dyDescent="0.25">
      <c r="A19" s="74"/>
      <c r="B19" s="11"/>
      <c r="C19" s="80"/>
      <c r="D19" s="74"/>
      <c r="E19" s="20">
        <v>2022</v>
      </c>
      <c r="F19" s="18">
        <f t="shared" si="1"/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</row>
    <row r="20" spans="1:13" ht="15.75" x14ac:dyDescent="0.25">
      <c r="A20" s="74"/>
      <c r="B20" s="11"/>
      <c r="C20" s="80"/>
      <c r="D20" s="74"/>
      <c r="E20" s="20">
        <v>2023</v>
      </c>
      <c r="F20" s="18">
        <f t="shared" si="1"/>
        <v>763964.1</v>
      </c>
      <c r="G20" s="18">
        <v>763964.1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 t="s">
        <v>104</v>
      </c>
    </row>
    <row r="21" spans="1:13" ht="15.75" x14ac:dyDescent="0.25">
      <c r="A21" s="74"/>
      <c r="B21" s="11"/>
      <c r="C21" s="80"/>
      <c r="D21" s="74"/>
      <c r="E21" s="20">
        <v>2024</v>
      </c>
      <c r="F21" s="18">
        <f t="shared" si="1"/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</row>
    <row r="22" spans="1:13" ht="15.75" x14ac:dyDescent="0.25">
      <c r="A22" s="74"/>
      <c r="B22" s="11"/>
      <c r="C22" s="80"/>
      <c r="D22" s="74"/>
      <c r="E22" s="20">
        <v>2025</v>
      </c>
      <c r="F22" s="18">
        <f t="shared" si="1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/>
    </row>
    <row r="23" spans="1:13" ht="15.75" x14ac:dyDescent="0.25">
      <c r="A23" s="74"/>
      <c r="B23" s="11"/>
      <c r="C23" s="80"/>
      <c r="D23" s="74"/>
      <c r="E23" s="20">
        <v>2026</v>
      </c>
      <c r="F23" s="18">
        <f t="shared" si="1"/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/>
    </row>
    <row r="24" spans="1:13" ht="32.25" customHeight="1" x14ac:dyDescent="0.25">
      <c r="A24" s="74"/>
      <c r="B24" s="11"/>
      <c r="C24" s="80" t="s">
        <v>21</v>
      </c>
      <c r="D24" s="74" t="s">
        <v>43</v>
      </c>
      <c r="E24" s="18" t="s">
        <v>42</v>
      </c>
      <c r="F24" s="18">
        <f t="shared" ref="F24:F95" si="2">G24+H24+I24</f>
        <v>176543.90000000002</v>
      </c>
      <c r="G24" s="19">
        <f>G25+G27+G28+G26</f>
        <v>176543.90000000002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 t="s">
        <v>68</v>
      </c>
    </row>
    <row r="25" spans="1:13" ht="15.75" x14ac:dyDescent="0.25">
      <c r="A25" s="74"/>
      <c r="B25" s="11"/>
      <c r="C25" s="80"/>
      <c r="D25" s="74"/>
      <c r="E25" s="20">
        <v>2020</v>
      </c>
      <c r="F25" s="18">
        <f>G25+H25+I25</f>
        <v>0</v>
      </c>
      <c r="G25" s="21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</row>
    <row r="26" spans="1:13" ht="15.75" x14ac:dyDescent="0.25">
      <c r="A26" s="74"/>
      <c r="B26" s="11"/>
      <c r="C26" s="80"/>
      <c r="D26" s="74"/>
      <c r="E26" s="20">
        <v>2021</v>
      </c>
      <c r="F26" s="18">
        <f>G26+H26+I26</f>
        <v>274.20000000000073</v>
      </c>
      <c r="G26" s="69">
        <f>10950-10675.8</f>
        <v>274.20000000000073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 t="s">
        <v>51</v>
      </c>
    </row>
    <row r="27" spans="1:13" ht="15.75" x14ac:dyDescent="0.25">
      <c r="A27" s="74"/>
      <c r="B27" s="11"/>
      <c r="C27" s="80"/>
      <c r="D27" s="74"/>
      <c r="E27" s="20">
        <v>2022</v>
      </c>
      <c r="F27" s="18">
        <f t="shared" si="2"/>
        <v>0</v>
      </c>
      <c r="G27" s="21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/>
    </row>
    <row r="28" spans="1:13" ht="15.75" x14ac:dyDescent="0.25">
      <c r="A28" s="74"/>
      <c r="B28" s="11"/>
      <c r="C28" s="80"/>
      <c r="D28" s="74"/>
      <c r="E28" s="20">
        <v>2023</v>
      </c>
      <c r="F28" s="18">
        <f t="shared" si="2"/>
        <v>176269.7</v>
      </c>
      <c r="G28" s="21">
        <v>176269.7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 t="s">
        <v>52</v>
      </c>
    </row>
    <row r="29" spans="1:13" ht="15.75" x14ac:dyDescent="0.25">
      <c r="A29" s="74"/>
      <c r="B29" s="11"/>
      <c r="C29" s="80"/>
      <c r="D29" s="74"/>
      <c r="E29" s="20">
        <v>2024</v>
      </c>
      <c r="F29" s="18">
        <f t="shared" si="2"/>
        <v>0</v>
      </c>
      <c r="G29" s="21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/>
    </row>
    <row r="30" spans="1:13" ht="15.75" x14ac:dyDescent="0.25">
      <c r="A30" s="74"/>
      <c r="B30" s="11"/>
      <c r="C30" s="80"/>
      <c r="D30" s="74"/>
      <c r="E30" s="20">
        <v>2025</v>
      </c>
      <c r="F30" s="18">
        <f t="shared" si="2"/>
        <v>0</v>
      </c>
      <c r="G30" s="21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/>
    </row>
    <row r="31" spans="1:13" ht="15.75" x14ac:dyDescent="0.25">
      <c r="A31" s="74"/>
      <c r="B31" s="11"/>
      <c r="C31" s="80"/>
      <c r="D31" s="74"/>
      <c r="E31" s="20">
        <v>2026</v>
      </c>
      <c r="F31" s="18">
        <f t="shared" si="2"/>
        <v>0</v>
      </c>
      <c r="G31" s="21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/>
    </row>
    <row r="32" spans="1:13" ht="30" customHeight="1" x14ac:dyDescent="0.25">
      <c r="A32" s="74"/>
      <c r="B32" s="11"/>
      <c r="C32" s="80" t="s">
        <v>23</v>
      </c>
      <c r="D32" s="74" t="s">
        <v>43</v>
      </c>
      <c r="E32" s="18" t="s">
        <v>42</v>
      </c>
      <c r="F32" s="18">
        <f t="shared" si="2"/>
        <v>7600</v>
      </c>
      <c r="G32" s="19">
        <f>G34</f>
        <v>7600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 t="s">
        <v>68</v>
      </c>
    </row>
    <row r="33" spans="1:13" ht="15.75" x14ac:dyDescent="0.25">
      <c r="A33" s="74"/>
      <c r="B33" s="11"/>
      <c r="C33" s="80"/>
      <c r="D33" s="74"/>
      <c r="E33" s="20">
        <v>2020</v>
      </c>
      <c r="F33" s="18">
        <f t="shared" si="2"/>
        <v>0</v>
      </c>
      <c r="G33" s="18">
        <v>0</v>
      </c>
      <c r="H33" s="22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3" ht="15.75" x14ac:dyDescent="0.25">
      <c r="A34" s="74"/>
      <c r="B34" s="11"/>
      <c r="C34" s="80"/>
      <c r="D34" s="74"/>
      <c r="E34" s="20">
        <v>2021</v>
      </c>
      <c r="F34" s="18">
        <f t="shared" si="2"/>
        <v>7600</v>
      </c>
      <c r="G34" s="18">
        <v>7600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 t="s">
        <v>51</v>
      </c>
    </row>
    <row r="35" spans="1:13" ht="15.75" x14ac:dyDescent="0.25">
      <c r="A35" s="74"/>
      <c r="B35" s="11"/>
      <c r="C35" s="80"/>
      <c r="D35" s="74"/>
      <c r="E35" s="20">
        <v>2022</v>
      </c>
      <c r="F35" s="18">
        <f t="shared" si="2"/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/>
    </row>
    <row r="36" spans="1:13" ht="15.75" x14ac:dyDescent="0.25">
      <c r="A36" s="74"/>
      <c r="B36" s="11"/>
      <c r="C36" s="80"/>
      <c r="D36" s="74"/>
      <c r="E36" s="20">
        <v>2023</v>
      </c>
      <c r="F36" s="18">
        <f t="shared" si="2"/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/>
    </row>
    <row r="37" spans="1:13" ht="15.75" x14ac:dyDescent="0.25">
      <c r="A37" s="74"/>
      <c r="B37" s="11"/>
      <c r="C37" s="80"/>
      <c r="D37" s="74"/>
      <c r="E37" s="20">
        <v>2024</v>
      </c>
      <c r="F37" s="18">
        <f t="shared" si="2"/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/>
    </row>
    <row r="38" spans="1:13" ht="15.75" x14ac:dyDescent="0.25">
      <c r="A38" s="74"/>
      <c r="B38" s="11"/>
      <c r="C38" s="80"/>
      <c r="D38" s="74"/>
      <c r="E38" s="20">
        <v>2025</v>
      </c>
      <c r="F38" s="18">
        <f t="shared" si="2"/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/>
    </row>
    <row r="39" spans="1:13" ht="15.75" x14ac:dyDescent="0.25">
      <c r="A39" s="74"/>
      <c r="B39" s="11"/>
      <c r="C39" s="80"/>
      <c r="D39" s="74"/>
      <c r="E39" s="20">
        <v>2026</v>
      </c>
      <c r="F39" s="18">
        <f t="shared" si="2"/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/>
    </row>
    <row r="40" spans="1:13" ht="28.5" customHeight="1" x14ac:dyDescent="0.25">
      <c r="A40" s="74"/>
      <c r="B40" s="11"/>
      <c r="C40" s="80" t="s">
        <v>83</v>
      </c>
      <c r="D40" s="74" t="s">
        <v>43</v>
      </c>
      <c r="E40" s="18" t="s">
        <v>42</v>
      </c>
      <c r="F40" s="18">
        <f t="shared" si="2"/>
        <v>3500.1</v>
      </c>
      <c r="G40" s="18">
        <f>G44</f>
        <v>3500.1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 t="s">
        <v>68</v>
      </c>
    </row>
    <row r="41" spans="1:13" ht="15.75" x14ac:dyDescent="0.25">
      <c r="A41" s="74"/>
      <c r="B41" s="11"/>
      <c r="C41" s="80"/>
      <c r="D41" s="74"/>
      <c r="E41" s="20">
        <v>2020</v>
      </c>
      <c r="F41" s="18">
        <f t="shared" si="2"/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/>
    </row>
    <row r="42" spans="1:13" ht="15.75" x14ac:dyDescent="0.25">
      <c r="A42" s="74"/>
      <c r="B42" s="11"/>
      <c r="C42" s="80"/>
      <c r="D42" s="74"/>
      <c r="E42" s="20">
        <v>2021</v>
      </c>
      <c r="F42" s="18">
        <f t="shared" si="2"/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/>
    </row>
    <row r="43" spans="1:13" ht="15.75" x14ac:dyDescent="0.25">
      <c r="A43" s="74"/>
      <c r="B43" s="11"/>
      <c r="C43" s="80"/>
      <c r="D43" s="74"/>
      <c r="E43" s="20">
        <v>2022</v>
      </c>
      <c r="F43" s="18">
        <f t="shared" si="2"/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/>
    </row>
    <row r="44" spans="1:13" ht="15.75" x14ac:dyDescent="0.25">
      <c r="A44" s="74"/>
      <c r="B44" s="11"/>
      <c r="C44" s="80"/>
      <c r="D44" s="74"/>
      <c r="E44" s="20">
        <v>2023</v>
      </c>
      <c r="F44" s="18">
        <f t="shared" si="2"/>
        <v>3500.1</v>
      </c>
      <c r="G44" s="18">
        <v>3500.1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 t="s">
        <v>51</v>
      </c>
    </row>
    <row r="45" spans="1:13" ht="15.75" x14ac:dyDescent="0.25">
      <c r="A45" s="74"/>
      <c r="B45" s="11"/>
      <c r="C45" s="80"/>
      <c r="D45" s="74"/>
      <c r="E45" s="20">
        <v>2024</v>
      </c>
      <c r="F45" s="18">
        <f t="shared" si="2"/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/>
    </row>
    <row r="46" spans="1:13" ht="15.75" x14ac:dyDescent="0.25">
      <c r="A46" s="74"/>
      <c r="B46" s="11"/>
      <c r="C46" s="80"/>
      <c r="D46" s="74"/>
      <c r="E46" s="20">
        <v>2025</v>
      </c>
      <c r="F46" s="18">
        <f t="shared" si="2"/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/>
    </row>
    <row r="47" spans="1:13" ht="15.75" x14ac:dyDescent="0.25">
      <c r="A47" s="74"/>
      <c r="B47" s="11"/>
      <c r="C47" s="80"/>
      <c r="D47" s="74"/>
      <c r="E47" s="20">
        <v>2026</v>
      </c>
      <c r="F47" s="18">
        <f t="shared" si="2"/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/>
    </row>
    <row r="48" spans="1:13" ht="32.25" customHeight="1" x14ac:dyDescent="0.25">
      <c r="A48" s="91"/>
      <c r="B48" s="23"/>
      <c r="C48" s="80" t="s">
        <v>84</v>
      </c>
      <c r="D48" s="74" t="s">
        <v>43</v>
      </c>
      <c r="E48" s="18" t="s">
        <v>42</v>
      </c>
      <c r="F48" s="18">
        <f t="shared" si="2"/>
        <v>5056.2</v>
      </c>
      <c r="G48" s="18">
        <f>G52</f>
        <v>5056.2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 t="s">
        <v>68</v>
      </c>
    </row>
    <row r="49" spans="1:13" ht="15.75" x14ac:dyDescent="0.25">
      <c r="A49" s="91"/>
      <c r="B49" s="11"/>
      <c r="C49" s="80"/>
      <c r="D49" s="74"/>
      <c r="E49" s="20">
        <v>2020</v>
      </c>
      <c r="F49" s="18">
        <f t="shared" si="2"/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/>
    </row>
    <row r="50" spans="1:13" ht="15.75" x14ac:dyDescent="0.25">
      <c r="A50" s="91"/>
      <c r="B50" s="11"/>
      <c r="C50" s="80"/>
      <c r="D50" s="74"/>
      <c r="E50" s="20">
        <v>2021</v>
      </c>
      <c r="F50" s="18">
        <f t="shared" si="2"/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/>
    </row>
    <row r="51" spans="1:13" ht="15.75" x14ac:dyDescent="0.25">
      <c r="A51" s="91"/>
      <c r="B51" s="11"/>
      <c r="C51" s="80"/>
      <c r="D51" s="74"/>
      <c r="E51" s="20">
        <v>2022</v>
      </c>
      <c r="F51" s="18">
        <f t="shared" si="2"/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/>
    </row>
    <row r="52" spans="1:13" ht="15.75" x14ac:dyDescent="0.25">
      <c r="A52" s="91"/>
      <c r="B52" s="11"/>
      <c r="C52" s="80"/>
      <c r="D52" s="74"/>
      <c r="E52" s="20">
        <v>2023</v>
      </c>
      <c r="F52" s="18">
        <f t="shared" si="2"/>
        <v>5056.2</v>
      </c>
      <c r="G52" s="18">
        <v>5056.2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 t="s">
        <v>51</v>
      </c>
    </row>
    <row r="53" spans="1:13" ht="15.75" x14ac:dyDescent="0.25">
      <c r="A53" s="91"/>
      <c r="B53" s="11"/>
      <c r="C53" s="80"/>
      <c r="D53" s="74"/>
      <c r="E53" s="20">
        <v>2024</v>
      </c>
      <c r="F53" s="18">
        <f t="shared" si="2"/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/>
    </row>
    <row r="54" spans="1:13" ht="15.75" x14ac:dyDescent="0.25">
      <c r="A54" s="91"/>
      <c r="B54" s="11"/>
      <c r="C54" s="80"/>
      <c r="D54" s="74"/>
      <c r="E54" s="20">
        <v>2025</v>
      </c>
      <c r="F54" s="18">
        <f t="shared" si="2"/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/>
    </row>
    <row r="55" spans="1:13" ht="20.25" customHeight="1" x14ac:dyDescent="0.25">
      <c r="A55" s="91"/>
      <c r="B55" s="11"/>
      <c r="C55" s="80"/>
      <c r="D55" s="74"/>
      <c r="E55" s="20">
        <v>2026</v>
      </c>
      <c r="F55" s="18">
        <f t="shared" si="2"/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/>
    </row>
    <row r="56" spans="1:13" ht="30.75" customHeight="1" x14ac:dyDescent="0.25">
      <c r="A56" s="91"/>
      <c r="B56" s="23"/>
      <c r="C56" s="80" t="s">
        <v>85</v>
      </c>
      <c r="D56" s="74" t="s">
        <v>43</v>
      </c>
      <c r="E56" s="18" t="s">
        <v>42</v>
      </c>
      <c r="F56" s="18">
        <f t="shared" si="2"/>
        <v>4206.6000000000004</v>
      </c>
      <c r="G56" s="18">
        <f>G61</f>
        <v>4206.6000000000004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 t="s">
        <v>68</v>
      </c>
    </row>
    <row r="57" spans="1:13" ht="14.25" customHeight="1" x14ac:dyDescent="0.25">
      <c r="A57" s="91"/>
      <c r="B57" s="11"/>
      <c r="C57" s="80"/>
      <c r="D57" s="74"/>
      <c r="E57" s="20">
        <v>2020</v>
      </c>
      <c r="F57" s="18">
        <f t="shared" si="2"/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/>
    </row>
    <row r="58" spans="1:13" ht="15.75" x14ac:dyDescent="0.25">
      <c r="A58" s="91"/>
      <c r="B58" s="11"/>
      <c r="C58" s="80"/>
      <c r="D58" s="74"/>
      <c r="E58" s="20">
        <v>2021</v>
      </c>
      <c r="F58" s="18">
        <f t="shared" si="2"/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/>
    </row>
    <row r="59" spans="1:13" ht="14.25" customHeight="1" x14ac:dyDescent="0.25">
      <c r="A59" s="91"/>
      <c r="B59" s="11"/>
      <c r="C59" s="80"/>
      <c r="D59" s="74"/>
      <c r="E59" s="20">
        <v>2022</v>
      </c>
      <c r="F59" s="18">
        <f t="shared" si="2"/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/>
    </row>
    <row r="60" spans="1:13" ht="14.25" customHeight="1" x14ac:dyDescent="0.25">
      <c r="A60" s="91"/>
      <c r="B60" s="11"/>
      <c r="C60" s="80"/>
      <c r="D60" s="74"/>
      <c r="E60" s="20">
        <v>2023</v>
      </c>
      <c r="F60" s="18">
        <f t="shared" si="2"/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/>
    </row>
    <row r="61" spans="1:13" ht="15.75" x14ac:dyDescent="0.25">
      <c r="A61" s="91"/>
      <c r="B61" s="11"/>
      <c r="C61" s="80"/>
      <c r="D61" s="74"/>
      <c r="E61" s="20">
        <v>2024</v>
      </c>
      <c r="F61" s="18">
        <f t="shared" si="2"/>
        <v>4206.6000000000004</v>
      </c>
      <c r="G61" s="18">
        <v>4206.6000000000004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 t="s">
        <v>51</v>
      </c>
    </row>
    <row r="62" spans="1:13" ht="15.75" x14ac:dyDescent="0.25">
      <c r="A62" s="91"/>
      <c r="B62" s="11"/>
      <c r="C62" s="80"/>
      <c r="D62" s="74"/>
      <c r="E62" s="20">
        <v>2025</v>
      </c>
      <c r="F62" s="18">
        <f t="shared" si="2"/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/>
    </row>
    <row r="63" spans="1:13" ht="15.75" x14ac:dyDescent="0.25">
      <c r="A63" s="91"/>
      <c r="B63" s="11"/>
      <c r="C63" s="80"/>
      <c r="D63" s="74"/>
      <c r="E63" s="20">
        <v>2026</v>
      </c>
      <c r="F63" s="18">
        <f t="shared" si="2"/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/>
    </row>
    <row r="64" spans="1:13" ht="29.25" customHeight="1" x14ac:dyDescent="0.25">
      <c r="A64" s="91"/>
      <c r="B64" s="23"/>
      <c r="C64" s="80" t="s">
        <v>86</v>
      </c>
      <c r="D64" s="74" t="s">
        <v>43</v>
      </c>
      <c r="E64" s="18" t="s">
        <v>42</v>
      </c>
      <c r="F64" s="18">
        <f t="shared" si="2"/>
        <v>5207.5</v>
      </c>
      <c r="G64" s="18">
        <f>G69</f>
        <v>5207.5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 t="s">
        <v>68</v>
      </c>
    </row>
    <row r="65" spans="1:13" ht="14.25" customHeight="1" x14ac:dyDescent="0.25">
      <c r="A65" s="91"/>
      <c r="B65" s="11"/>
      <c r="C65" s="80"/>
      <c r="D65" s="74"/>
      <c r="E65" s="20">
        <v>2020</v>
      </c>
      <c r="F65" s="18">
        <f t="shared" si="2"/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/>
    </row>
    <row r="66" spans="1:13" ht="15.75" x14ac:dyDescent="0.25">
      <c r="A66" s="91"/>
      <c r="B66" s="11"/>
      <c r="C66" s="80"/>
      <c r="D66" s="74"/>
      <c r="E66" s="20">
        <v>2021</v>
      </c>
      <c r="F66" s="18">
        <f t="shared" si="2"/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/>
    </row>
    <row r="67" spans="1:13" ht="14.25" customHeight="1" x14ac:dyDescent="0.25">
      <c r="A67" s="91"/>
      <c r="B67" s="11"/>
      <c r="C67" s="80"/>
      <c r="D67" s="74"/>
      <c r="E67" s="20">
        <v>2022</v>
      </c>
      <c r="F67" s="18">
        <f t="shared" si="2"/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/>
    </row>
    <row r="68" spans="1:13" ht="15.75" x14ac:dyDescent="0.25">
      <c r="A68" s="91"/>
      <c r="B68" s="11"/>
      <c r="C68" s="80"/>
      <c r="D68" s="74"/>
      <c r="E68" s="20">
        <v>2023</v>
      </c>
      <c r="F68" s="18">
        <f t="shared" si="2"/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/>
    </row>
    <row r="69" spans="1:13" ht="15.75" x14ac:dyDescent="0.25">
      <c r="A69" s="91"/>
      <c r="B69" s="11"/>
      <c r="C69" s="80"/>
      <c r="D69" s="74"/>
      <c r="E69" s="20">
        <v>2024</v>
      </c>
      <c r="F69" s="18">
        <f t="shared" si="2"/>
        <v>5207.5</v>
      </c>
      <c r="G69" s="18">
        <v>5207.5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 t="s">
        <v>51</v>
      </c>
    </row>
    <row r="70" spans="1:13" ht="15.75" x14ac:dyDescent="0.25">
      <c r="A70" s="91"/>
      <c r="B70" s="11"/>
      <c r="C70" s="80"/>
      <c r="D70" s="74"/>
      <c r="E70" s="20">
        <v>2025</v>
      </c>
      <c r="F70" s="18">
        <f t="shared" si="2"/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</row>
    <row r="71" spans="1:13" ht="13.5" customHeight="1" x14ac:dyDescent="0.25">
      <c r="A71" s="91"/>
      <c r="B71" s="11"/>
      <c r="C71" s="80"/>
      <c r="D71" s="74"/>
      <c r="E71" s="20">
        <v>2026</v>
      </c>
      <c r="F71" s="18">
        <f t="shared" si="2"/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/>
    </row>
    <row r="72" spans="1:13" ht="27" customHeight="1" x14ac:dyDescent="0.25">
      <c r="A72" s="91"/>
      <c r="B72" s="23"/>
      <c r="C72" s="80" t="s">
        <v>87</v>
      </c>
      <c r="D72" s="74" t="s">
        <v>43</v>
      </c>
      <c r="E72" s="18" t="s">
        <v>42</v>
      </c>
      <c r="F72" s="18">
        <f t="shared" si="2"/>
        <v>4424.8999999999996</v>
      </c>
      <c r="G72" s="18">
        <f>G77</f>
        <v>4424.8999999999996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 t="s">
        <v>68</v>
      </c>
    </row>
    <row r="73" spans="1:13" ht="15.75" x14ac:dyDescent="0.25">
      <c r="A73" s="91"/>
      <c r="B73" s="11"/>
      <c r="C73" s="80"/>
      <c r="D73" s="74"/>
      <c r="E73" s="20">
        <v>2020</v>
      </c>
      <c r="F73" s="18">
        <f t="shared" si="2"/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/>
    </row>
    <row r="74" spans="1:13" ht="15.75" x14ac:dyDescent="0.25">
      <c r="A74" s="91"/>
      <c r="B74" s="11"/>
      <c r="C74" s="80"/>
      <c r="D74" s="74"/>
      <c r="E74" s="20">
        <v>2021</v>
      </c>
      <c r="F74" s="18">
        <f t="shared" si="2"/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/>
    </row>
    <row r="75" spans="1:13" ht="15.75" x14ac:dyDescent="0.25">
      <c r="A75" s="91"/>
      <c r="B75" s="11"/>
      <c r="C75" s="80"/>
      <c r="D75" s="74"/>
      <c r="E75" s="20">
        <v>2022</v>
      </c>
      <c r="F75" s="18">
        <f t="shared" si="2"/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/>
    </row>
    <row r="76" spans="1:13" ht="15.75" x14ac:dyDescent="0.25">
      <c r="A76" s="91"/>
      <c r="B76" s="11"/>
      <c r="C76" s="80"/>
      <c r="D76" s="74"/>
      <c r="E76" s="20">
        <v>2023</v>
      </c>
      <c r="F76" s="18">
        <f t="shared" si="2"/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/>
    </row>
    <row r="77" spans="1:13" ht="15.75" x14ac:dyDescent="0.25">
      <c r="A77" s="91"/>
      <c r="B77" s="11"/>
      <c r="C77" s="80"/>
      <c r="D77" s="74"/>
      <c r="E77" s="20">
        <v>2024</v>
      </c>
      <c r="F77" s="18">
        <f t="shared" si="2"/>
        <v>4424.8999999999996</v>
      </c>
      <c r="G77" s="18">
        <v>4424.8999999999996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 t="s">
        <v>51</v>
      </c>
    </row>
    <row r="78" spans="1:13" ht="15.75" x14ac:dyDescent="0.25">
      <c r="A78" s="91"/>
      <c r="B78" s="11"/>
      <c r="C78" s="80"/>
      <c r="D78" s="74"/>
      <c r="E78" s="20">
        <v>2025</v>
      </c>
      <c r="F78" s="18">
        <f t="shared" si="2"/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/>
    </row>
    <row r="79" spans="1:13" ht="15.75" x14ac:dyDescent="0.25">
      <c r="A79" s="91"/>
      <c r="B79" s="11"/>
      <c r="C79" s="80"/>
      <c r="D79" s="74"/>
      <c r="E79" s="20">
        <v>2026</v>
      </c>
      <c r="F79" s="18">
        <f t="shared" si="2"/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/>
    </row>
    <row r="80" spans="1:13" ht="27.75" customHeight="1" x14ac:dyDescent="0.25">
      <c r="A80" s="91"/>
      <c r="B80" s="23"/>
      <c r="C80" s="80" t="s">
        <v>88</v>
      </c>
      <c r="D80" s="74" t="s">
        <v>43</v>
      </c>
      <c r="E80" s="18" t="s">
        <v>42</v>
      </c>
      <c r="F80" s="18">
        <f t="shared" si="2"/>
        <v>5223.8</v>
      </c>
      <c r="G80" s="18">
        <f>G86</f>
        <v>5223.8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 t="s">
        <v>68</v>
      </c>
    </row>
    <row r="81" spans="1:13" ht="15.75" x14ac:dyDescent="0.25">
      <c r="A81" s="91"/>
      <c r="B81" s="11"/>
      <c r="C81" s="80"/>
      <c r="D81" s="74"/>
      <c r="E81" s="20">
        <v>2020</v>
      </c>
      <c r="F81" s="18">
        <f t="shared" si="2"/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/>
    </row>
    <row r="82" spans="1:13" ht="15.75" x14ac:dyDescent="0.25">
      <c r="A82" s="91"/>
      <c r="B82" s="11"/>
      <c r="C82" s="80"/>
      <c r="D82" s="74"/>
      <c r="E82" s="20">
        <v>2021</v>
      </c>
      <c r="F82" s="18">
        <f t="shared" si="2"/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/>
    </row>
    <row r="83" spans="1:13" ht="15.75" x14ac:dyDescent="0.25">
      <c r="A83" s="91"/>
      <c r="B83" s="11"/>
      <c r="C83" s="80"/>
      <c r="D83" s="74"/>
      <c r="E83" s="20">
        <v>2022</v>
      </c>
      <c r="F83" s="18">
        <f t="shared" si="2"/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/>
    </row>
    <row r="84" spans="1:13" ht="15.75" x14ac:dyDescent="0.25">
      <c r="A84" s="91"/>
      <c r="B84" s="11"/>
      <c r="C84" s="80"/>
      <c r="D84" s="74"/>
      <c r="E84" s="20">
        <v>2023</v>
      </c>
      <c r="F84" s="18">
        <f t="shared" si="2"/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/>
    </row>
    <row r="85" spans="1:13" ht="15.75" x14ac:dyDescent="0.25">
      <c r="A85" s="91"/>
      <c r="B85" s="11"/>
      <c r="C85" s="80"/>
      <c r="D85" s="74"/>
      <c r="E85" s="20">
        <v>2024</v>
      </c>
      <c r="F85" s="18">
        <f t="shared" si="2"/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/>
    </row>
    <row r="86" spans="1:13" ht="15.75" x14ac:dyDescent="0.25">
      <c r="A86" s="91"/>
      <c r="B86" s="11"/>
      <c r="C86" s="80"/>
      <c r="D86" s="74"/>
      <c r="E86" s="20">
        <v>2025</v>
      </c>
      <c r="F86" s="18">
        <f t="shared" si="2"/>
        <v>5223.8</v>
      </c>
      <c r="G86" s="18">
        <v>5223.8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 t="s">
        <v>51</v>
      </c>
    </row>
    <row r="87" spans="1:13" ht="15.75" x14ac:dyDescent="0.25">
      <c r="A87" s="91"/>
      <c r="B87" s="11"/>
      <c r="C87" s="80"/>
      <c r="D87" s="74"/>
      <c r="E87" s="20">
        <v>2026</v>
      </c>
      <c r="F87" s="18">
        <f t="shared" si="2"/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/>
    </row>
    <row r="88" spans="1:13" ht="28.5" customHeight="1" x14ac:dyDescent="0.25">
      <c r="A88" s="74"/>
      <c r="B88" s="11"/>
      <c r="C88" s="80" t="s">
        <v>178</v>
      </c>
      <c r="D88" s="74" t="s">
        <v>43</v>
      </c>
      <c r="E88" s="18" t="s">
        <v>42</v>
      </c>
      <c r="F88" s="18">
        <f t="shared" si="2"/>
        <v>57888.2</v>
      </c>
      <c r="G88" s="18">
        <f>G89+G90+G91+G92+G93+G94+G95</f>
        <v>57888.2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 t="s">
        <v>68</v>
      </c>
    </row>
    <row r="89" spans="1:13" ht="13.5" customHeight="1" x14ac:dyDescent="0.25">
      <c r="A89" s="74"/>
      <c r="B89" s="11"/>
      <c r="C89" s="80"/>
      <c r="D89" s="74"/>
      <c r="E89" s="20">
        <v>2020</v>
      </c>
      <c r="F89" s="18">
        <f t="shared" si="2"/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/>
    </row>
    <row r="90" spans="1:13" ht="15.75" x14ac:dyDescent="0.25">
      <c r="A90" s="74"/>
      <c r="B90" s="11"/>
      <c r="C90" s="80"/>
      <c r="D90" s="74"/>
      <c r="E90" s="20">
        <v>2021</v>
      </c>
      <c r="F90" s="18">
        <f t="shared" si="2"/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/>
    </row>
    <row r="91" spans="1:13" ht="15.75" x14ac:dyDescent="0.25">
      <c r="A91" s="74"/>
      <c r="B91" s="11"/>
      <c r="C91" s="80"/>
      <c r="D91" s="74"/>
      <c r="E91" s="20">
        <v>2022</v>
      </c>
      <c r="F91" s="18">
        <f t="shared" si="2"/>
        <v>57888.2</v>
      </c>
      <c r="G91" s="1">
        <v>57888.2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 t="s">
        <v>51</v>
      </c>
    </row>
    <row r="92" spans="1:13" ht="15.75" x14ac:dyDescent="0.25">
      <c r="A92" s="74"/>
      <c r="B92" s="11"/>
      <c r="C92" s="80"/>
      <c r="D92" s="74"/>
      <c r="E92" s="20">
        <v>2023</v>
      </c>
      <c r="F92" s="18">
        <f t="shared" si="2"/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/>
    </row>
    <row r="93" spans="1:13" ht="15.75" x14ac:dyDescent="0.25">
      <c r="A93" s="74"/>
      <c r="B93" s="11"/>
      <c r="C93" s="80"/>
      <c r="D93" s="74"/>
      <c r="E93" s="20">
        <v>2024</v>
      </c>
      <c r="F93" s="18">
        <f t="shared" si="2"/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/>
    </row>
    <row r="94" spans="1:13" ht="14.25" customHeight="1" x14ac:dyDescent="0.25">
      <c r="A94" s="74"/>
      <c r="B94" s="11"/>
      <c r="C94" s="80"/>
      <c r="D94" s="74"/>
      <c r="E94" s="20">
        <v>2025</v>
      </c>
      <c r="F94" s="18">
        <f t="shared" si="2"/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/>
    </row>
    <row r="95" spans="1:13" ht="12.75" customHeight="1" x14ac:dyDescent="0.25">
      <c r="A95" s="74"/>
      <c r="B95" s="11"/>
      <c r="C95" s="80"/>
      <c r="D95" s="74"/>
      <c r="E95" s="20">
        <v>2026</v>
      </c>
      <c r="F95" s="18">
        <f t="shared" si="2"/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/>
    </row>
    <row r="96" spans="1:13" ht="27.75" customHeight="1" x14ac:dyDescent="0.25">
      <c r="A96" s="74"/>
      <c r="B96" s="61"/>
      <c r="C96" s="80" t="s">
        <v>34</v>
      </c>
      <c r="D96" s="74" t="s">
        <v>43</v>
      </c>
      <c r="E96" s="60" t="s">
        <v>42</v>
      </c>
      <c r="F96" s="60">
        <f t="shared" ref="F96:F103" si="3">G96+H96+I96</f>
        <v>11023</v>
      </c>
      <c r="G96" s="19">
        <f>G97+G98+G99+G100+G101+G102+G103</f>
        <v>11023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 t="s">
        <v>68</v>
      </c>
    </row>
    <row r="97" spans="1:13" ht="15.75" x14ac:dyDescent="0.25">
      <c r="A97" s="74"/>
      <c r="B97" s="61"/>
      <c r="C97" s="80"/>
      <c r="D97" s="74"/>
      <c r="E97" s="20">
        <v>2020</v>
      </c>
      <c r="F97" s="60">
        <f t="shared" si="3"/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/>
    </row>
    <row r="98" spans="1:13" ht="15.75" x14ac:dyDescent="0.25">
      <c r="A98" s="74"/>
      <c r="B98" s="61"/>
      <c r="C98" s="80"/>
      <c r="D98" s="74"/>
      <c r="E98" s="20">
        <v>2021</v>
      </c>
      <c r="F98" s="60">
        <f t="shared" si="3"/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</row>
    <row r="99" spans="1:13" ht="15.75" x14ac:dyDescent="0.25">
      <c r="A99" s="74"/>
      <c r="B99" s="61"/>
      <c r="C99" s="80"/>
      <c r="D99" s="74"/>
      <c r="E99" s="20">
        <v>2022</v>
      </c>
      <c r="F99" s="60">
        <f t="shared" si="3"/>
        <v>11023</v>
      </c>
      <c r="G99" s="60">
        <v>11023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 t="s">
        <v>51</v>
      </c>
    </row>
    <row r="100" spans="1:13" ht="15.75" x14ac:dyDescent="0.25">
      <c r="A100" s="74"/>
      <c r="B100" s="61"/>
      <c r="C100" s="80"/>
      <c r="D100" s="74"/>
      <c r="E100" s="20">
        <v>2023</v>
      </c>
      <c r="F100" s="60">
        <f t="shared" si="3"/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/>
    </row>
    <row r="101" spans="1:13" ht="15.75" x14ac:dyDescent="0.25">
      <c r="A101" s="74"/>
      <c r="B101" s="61"/>
      <c r="C101" s="80"/>
      <c r="D101" s="74"/>
      <c r="E101" s="20">
        <v>2024</v>
      </c>
      <c r="F101" s="60">
        <f t="shared" si="3"/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/>
    </row>
    <row r="102" spans="1:13" ht="10.5" customHeight="1" x14ac:dyDescent="0.25">
      <c r="A102" s="74"/>
      <c r="B102" s="61"/>
      <c r="C102" s="80"/>
      <c r="D102" s="74"/>
      <c r="E102" s="20">
        <v>2025</v>
      </c>
      <c r="F102" s="60">
        <f t="shared" si="3"/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/>
    </row>
    <row r="103" spans="1:13" ht="15.75" x14ac:dyDescent="0.25">
      <c r="A103" s="74"/>
      <c r="B103" s="61"/>
      <c r="C103" s="80"/>
      <c r="D103" s="74"/>
      <c r="E103" s="20">
        <v>2026</v>
      </c>
      <c r="F103" s="60">
        <f t="shared" si="3"/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/>
    </row>
    <row r="104" spans="1:13" ht="27.75" customHeight="1" x14ac:dyDescent="0.25">
      <c r="A104" s="74"/>
      <c r="B104" s="11"/>
      <c r="C104" s="80" t="s">
        <v>177</v>
      </c>
      <c r="D104" s="74" t="s">
        <v>43</v>
      </c>
      <c r="E104" s="18" t="s">
        <v>42</v>
      </c>
      <c r="F104" s="18">
        <f t="shared" ref="F104:F151" si="4">G104+H104+I104</f>
        <v>6063.3</v>
      </c>
      <c r="G104" s="19">
        <f>G105+G106+G107+G108+G109+G110+G111</f>
        <v>6063.3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 t="s">
        <v>68</v>
      </c>
    </row>
    <row r="105" spans="1:13" ht="15.75" x14ac:dyDescent="0.25">
      <c r="A105" s="74"/>
      <c r="B105" s="11"/>
      <c r="C105" s="80"/>
      <c r="D105" s="74"/>
      <c r="E105" s="20">
        <v>2020</v>
      </c>
      <c r="F105" s="18">
        <f t="shared" si="4"/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/>
    </row>
    <row r="106" spans="1:13" ht="15.75" x14ac:dyDescent="0.25">
      <c r="A106" s="74"/>
      <c r="B106" s="11"/>
      <c r="C106" s="80"/>
      <c r="D106" s="74"/>
      <c r="E106" s="20">
        <v>2021</v>
      </c>
      <c r="F106" s="18">
        <f t="shared" si="4"/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3" ht="15.75" x14ac:dyDescent="0.25">
      <c r="A107" s="74"/>
      <c r="B107" s="11"/>
      <c r="C107" s="80"/>
      <c r="D107" s="74"/>
      <c r="E107" s="20">
        <v>2022</v>
      </c>
      <c r="F107" s="18">
        <f t="shared" si="4"/>
        <v>6063.3</v>
      </c>
      <c r="G107" s="1">
        <v>6063.3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 t="s">
        <v>51</v>
      </c>
    </row>
    <row r="108" spans="1:13" ht="15.75" x14ac:dyDescent="0.25">
      <c r="A108" s="74"/>
      <c r="B108" s="11"/>
      <c r="C108" s="80"/>
      <c r="D108" s="74"/>
      <c r="E108" s="20">
        <v>2023</v>
      </c>
      <c r="F108" s="18">
        <f t="shared" si="4"/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/>
    </row>
    <row r="109" spans="1:13" ht="15.75" x14ac:dyDescent="0.25">
      <c r="A109" s="74"/>
      <c r="B109" s="11"/>
      <c r="C109" s="80"/>
      <c r="D109" s="74"/>
      <c r="E109" s="20">
        <v>2024</v>
      </c>
      <c r="F109" s="18">
        <f t="shared" si="4"/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/>
    </row>
    <row r="110" spans="1:13" ht="10.5" customHeight="1" x14ac:dyDescent="0.25">
      <c r="A110" s="74"/>
      <c r="B110" s="11"/>
      <c r="C110" s="80"/>
      <c r="D110" s="74"/>
      <c r="E110" s="20">
        <v>2025</v>
      </c>
      <c r="F110" s="18">
        <f t="shared" si="4"/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/>
    </row>
    <row r="111" spans="1:13" ht="15.75" x14ac:dyDescent="0.25">
      <c r="A111" s="74"/>
      <c r="B111" s="11"/>
      <c r="C111" s="80"/>
      <c r="D111" s="74"/>
      <c r="E111" s="20">
        <v>2026</v>
      </c>
      <c r="F111" s="18">
        <f t="shared" si="4"/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/>
    </row>
    <row r="112" spans="1:13" ht="30" customHeight="1" x14ac:dyDescent="0.25">
      <c r="A112" s="74"/>
      <c r="B112" s="11"/>
      <c r="C112" s="80" t="s">
        <v>116</v>
      </c>
      <c r="D112" s="74" t="s">
        <v>43</v>
      </c>
      <c r="E112" s="18" t="s">
        <v>42</v>
      </c>
      <c r="F112" s="18">
        <f t="shared" ref="F112:F119" si="5">G112+H112+I112</f>
        <v>18524.3</v>
      </c>
      <c r="G112" s="18">
        <f>G113+G114+G115+G116+G117+G118+G119</f>
        <v>18524.3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 t="s">
        <v>68</v>
      </c>
    </row>
    <row r="113" spans="1:13" ht="15.75" x14ac:dyDescent="0.25">
      <c r="A113" s="74"/>
      <c r="B113" s="11"/>
      <c r="C113" s="80"/>
      <c r="D113" s="74"/>
      <c r="E113" s="20">
        <v>2020</v>
      </c>
      <c r="F113" s="18">
        <f t="shared" si="5"/>
        <v>18524.3</v>
      </c>
      <c r="G113" s="2">
        <f>27524.3-9000</f>
        <v>18524.3</v>
      </c>
      <c r="H113" s="2">
        <v>0</v>
      </c>
      <c r="I113" s="2">
        <v>0</v>
      </c>
      <c r="J113" s="18">
        <v>0</v>
      </c>
      <c r="K113" s="18">
        <v>0</v>
      </c>
      <c r="L113" s="18">
        <v>0</v>
      </c>
    </row>
    <row r="114" spans="1:13" ht="15.75" x14ac:dyDescent="0.25">
      <c r="A114" s="74"/>
      <c r="B114" s="11"/>
      <c r="C114" s="80"/>
      <c r="D114" s="74"/>
      <c r="E114" s="20">
        <v>2021</v>
      </c>
      <c r="F114" s="18">
        <f t="shared" si="5"/>
        <v>0</v>
      </c>
      <c r="G114" s="2">
        <v>0</v>
      </c>
      <c r="H114" s="2">
        <v>0</v>
      </c>
      <c r="I114" s="2">
        <v>0</v>
      </c>
      <c r="J114" s="18">
        <v>0</v>
      </c>
      <c r="K114" s="18">
        <v>0</v>
      </c>
      <c r="L114" s="18">
        <v>0</v>
      </c>
      <c r="M114" s="18"/>
    </row>
    <row r="115" spans="1:13" ht="15.75" x14ac:dyDescent="0.25">
      <c r="A115" s="74"/>
      <c r="B115" s="11"/>
      <c r="C115" s="80"/>
      <c r="D115" s="74"/>
      <c r="E115" s="20">
        <v>2022</v>
      </c>
      <c r="F115" s="18">
        <f t="shared" si="5"/>
        <v>0</v>
      </c>
      <c r="G115" s="2">
        <v>0</v>
      </c>
      <c r="H115" s="2">
        <v>0</v>
      </c>
      <c r="I115" s="2">
        <v>0</v>
      </c>
      <c r="J115" s="18">
        <v>0</v>
      </c>
      <c r="K115" s="18">
        <v>0</v>
      </c>
      <c r="L115" s="18">
        <v>0</v>
      </c>
      <c r="M115" s="18"/>
    </row>
    <row r="116" spans="1:13" ht="14.25" customHeight="1" x14ac:dyDescent="0.25">
      <c r="A116" s="74"/>
      <c r="B116" s="11"/>
      <c r="C116" s="80"/>
      <c r="D116" s="74"/>
      <c r="E116" s="20">
        <v>2023</v>
      </c>
      <c r="F116" s="18">
        <f t="shared" si="5"/>
        <v>0</v>
      </c>
      <c r="G116" s="2">
        <v>0</v>
      </c>
      <c r="H116" s="2">
        <v>0</v>
      </c>
      <c r="I116" s="2">
        <v>0</v>
      </c>
      <c r="J116" s="18">
        <v>0</v>
      </c>
      <c r="K116" s="18">
        <v>0</v>
      </c>
      <c r="L116" s="18">
        <v>0</v>
      </c>
      <c r="M116" s="18"/>
    </row>
    <row r="117" spans="1:13" ht="13.5" customHeight="1" x14ac:dyDescent="0.25">
      <c r="A117" s="74"/>
      <c r="B117" s="11"/>
      <c r="C117" s="80"/>
      <c r="D117" s="74"/>
      <c r="E117" s="20">
        <v>2024</v>
      </c>
      <c r="F117" s="18">
        <f t="shared" si="5"/>
        <v>0</v>
      </c>
      <c r="G117" s="2">
        <v>0</v>
      </c>
      <c r="H117" s="2">
        <v>0</v>
      </c>
      <c r="I117" s="2">
        <v>0</v>
      </c>
      <c r="J117" s="18">
        <v>0</v>
      </c>
      <c r="K117" s="18">
        <v>0</v>
      </c>
      <c r="L117" s="18">
        <v>0</v>
      </c>
      <c r="M117" s="18"/>
    </row>
    <row r="118" spans="1:13" ht="14.25" customHeight="1" x14ac:dyDescent="0.25">
      <c r="A118" s="74"/>
      <c r="B118" s="11"/>
      <c r="C118" s="80"/>
      <c r="D118" s="74"/>
      <c r="E118" s="20">
        <v>2025</v>
      </c>
      <c r="F118" s="18">
        <f t="shared" si="5"/>
        <v>0</v>
      </c>
      <c r="G118" s="2">
        <v>0</v>
      </c>
      <c r="H118" s="2">
        <v>0</v>
      </c>
      <c r="I118" s="2">
        <v>0</v>
      </c>
      <c r="J118" s="18">
        <v>0</v>
      </c>
      <c r="K118" s="18">
        <v>0</v>
      </c>
      <c r="L118" s="18">
        <v>0</v>
      </c>
      <c r="M118" s="18"/>
    </row>
    <row r="119" spans="1:13" ht="12.75" customHeight="1" x14ac:dyDescent="0.25">
      <c r="A119" s="74"/>
      <c r="B119" s="11"/>
      <c r="C119" s="80"/>
      <c r="D119" s="74"/>
      <c r="E119" s="20">
        <v>2026</v>
      </c>
      <c r="F119" s="18">
        <f t="shared" si="5"/>
        <v>0</v>
      </c>
      <c r="G119" s="2">
        <v>0</v>
      </c>
      <c r="H119" s="2">
        <v>0</v>
      </c>
      <c r="I119" s="2">
        <v>0</v>
      </c>
      <c r="J119" s="18">
        <v>0</v>
      </c>
      <c r="K119" s="18">
        <v>0</v>
      </c>
      <c r="L119" s="18">
        <v>0</v>
      </c>
      <c r="M119" s="18"/>
    </row>
    <row r="120" spans="1:13" ht="30" customHeight="1" x14ac:dyDescent="0.25">
      <c r="A120" s="74"/>
      <c r="B120" s="11"/>
      <c r="C120" s="80" t="s">
        <v>1</v>
      </c>
      <c r="D120" s="74" t="s">
        <v>43</v>
      </c>
      <c r="E120" s="18" t="s">
        <v>42</v>
      </c>
      <c r="F120" s="18">
        <f t="shared" si="4"/>
        <v>16008</v>
      </c>
      <c r="G120" s="2">
        <f>G121+G122+G123+G124+G125+G126+G127</f>
        <v>16008</v>
      </c>
      <c r="H120" s="2">
        <v>0</v>
      </c>
      <c r="I120" s="2">
        <v>0</v>
      </c>
      <c r="J120" s="18">
        <v>0</v>
      </c>
      <c r="K120" s="18">
        <v>0</v>
      </c>
      <c r="L120" s="18">
        <v>0</v>
      </c>
      <c r="M120" s="18" t="s">
        <v>68</v>
      </c>
    </row>
    <row r="121" spans="1:13" ht="15.75" x14ac:dyDescent="0.25">
      <c r="A121" s="74"/>
      <c r="B121" s="11"/>
      <c r="C121" s="80"/>
      <c r="D121" s="74"/>
      <c r="E121" s="20">
        <v>2020</v>
      </c>
      <c r="F121" s="18">
        <f t="shared" si="4"/>
        <v>0</v>
      </c>
      <c r="G121" s="2">
        <v>0</v>
      </c>
      <c r="H121" s="2">
        <v>0</v>
      </c>
      <c r="I121" s="2">
        <v>0</v>
      </c>
      <c r="J121" s="18">
        <v>0</v>
      </c>
      <c r="K121" s="18">
        <v>0</v>
      </c>
      <c r="L121" s="18">
        <v>0</v>
      </c>
    </row>
    <row r="122" spans="1:13" ht="15.75" x14ac:dyDescent="0.25">
      <c r="A122" s="74"/>
      <c r="B122" s="11"/>
      <c r="C122" s="80"/>
      <c r="D122" s="74"/>
      <c r="E122" s="20">
        <v>2021</v>
      </c>
      <c r="F122" s="18">
        <f t="shared" si="4"/>
        <v>16008</v>
      </c>
      <c r="G122" s="2">
        <v>16008</v>
      </c>
      <c r="H122" s="2">
        <v>0</v>
      </c>
      <c r="I122" s="2">
        <v>0</v>
      </c>
      <c r="J122" s="18">
        <v>0</v>
      </c>
      <c r="K122" s="18">
        <v>0</v>
      </c>
      <c r="L122" s="18">
        <v>0</v>
      </c>
      <c r="M122" s="18" t="s">
        <v>53</v>
      </c>
    </row>
    <row r="123" spans="1:13" ht="15.75" x14ac:dyDescent="0.25">
      <c r="A123" s="74"/>
      <c r="B123" s="11"/>
      <c r="C123" s="80"/>
      <c r="D123" s="74"/>
      <c r="E123" s="20">
        <v>2022</v>
      </c>
      <c r="F123" s="18">
        <f t="shared" si="4"/>
        <v>0</v>
      </c>
      <c r="G123" s="2">
        <v>0</v>
      </c>
      <c r="H123" s="2">
        <v>0</v>
      </c>
      <c r="I123" s="2">
        <v>0</v>
      </c>
      <c r="J123" s="18">
        <v>0</v>
      </c>
      <c r="K123" s="18">
        <v>0</v>
      </c>
      <c r="L123" s="18">
        <v>0</v>
      </c>
      <c r="M123" s="18"/>
    </row>
    <row r="124" spans="1:13" ht="14.25" customHeight="1" x14ac:dyDescent="0.25">
      <c r="A124" s="74"/>
      <c r="B124" s="11"/>
      <c r="C124" s="80"/>
      <c r="D124" s="74"/>
      <c r="E124" s="20">
        <v>2023</v>
      </c>
      <c r="F124" s="18">
        <f t="shared" si="4"/>
        <v>0</v>
      </c>
      <c r="G124" s="2">
        <v>0</v>
      </c>
      <c r="H124" s="2">
        <v>0</v>
      </c>
      <c r="I124" s="2">
        <v>0</v>
      </c>
      <c r="J124" s="18">
        <v>0</v>
      </c>
      <c r="K124" s="18">
        <v>0</v>
      </c>
      <c r="L124" s="18">
        <v>0</v>
      </c>
      <c r="M124" s="18"/>
    </row>
    <row r="125" spans="1:13" ht="13.5" customHeight="1" x14ac:dyDescent="0.25">
      <c r="A125" s="74"/>
      <c r="B125" s="11"/>
      <c r="C125" s="80"/>
      <c r="D125" s="74"/>
      <c r="E125" s="20">
        <v>2024</v>
      </c>
      <c r="F125" s="18">
        <f t="shared" si="4"/>
        <v>0</v>
      </c>
      <c r="G125" s="2">
        <v>0</v>
      </c>
      <c r="H125" s="2">
        <v>0</v>
      </c>
      <c r="I125" s="2">
        <v>0</v>
      </c>
      <c r="J125" s="18">
        <v>0</v>
      </c>
      <c r="K125" s="18">
        <v>0</v>
      </c>
      <c r="L125" s="18">
        <v>0</v>
      </c>
      <c r="M125" s="18"/>
    </row>
    <row r="126" spans="1:13" ht="14.25" customHeight="1" x14ac:dyDescent="0.25">
      <c r="A126" s="74"/>
      <c r="B126" s="11"/>
      <c r="C126" s="80"/>
      <c r="D126" s="74"/>
      <c r="E126" s="20">
        <v>2025</v>
      </c>
      <c r="F126" s="18">
        <f t="shared" si="4"/>
        <v>0</v>
      </c>
      <c r="G126" s="2">
        <v>0</v>
      </c>
      <c r="H126" s="2">
        <v>0</v>
      </c>
      <c r="I126" s="2">
        <v>0</v>
      </c>
      <c r="J126" s="18">
        <v>0</v>
      </c>
      <c r="K126" s="18">
        <v>0</v>
      </c>
      <c r="L126" s="18">
        <v>0</v>
      </c>
      <c r="M126" s="18"/>
    </row>
    <row r="127" spans="1:13" ht="12.75" customHeight="1" x14ac:dyDescent="0.25">
      <c r="A127" s="74"/>
      <c r="B127" s="11"/>
      <c r="C127" s="80"/>
      <c r="D127" s="74"/>
      <c r="E127" s="20">
        <v>2026</v>
      </c>
      <c r="F127" s="18">
        <f t="shared" si="4"/>
        <v>0</v>
      </c>
      <c r="G127" s="2">
        <v>0</v>
      </c>
      <c r="H127" s="2">
        <v>0</v>
      </c>
      <c r="I127" s="2">
        <v>0</v>
      </c>
      <c r="J127" s="18">
        <v>0</v>
      </c>
      <c r="K127" s="18">
        <v>0</v>
      </c>
      <c r="L127" s="18">
        <v>0</v>
      </c>
      <c r="M127" s="18"/>
    </row>
    <row r="128" spans="1:13" ht="30" customHeight="1" x14ac:dyDescent="0.25">
      <c r="A128" s="74"/>
      <c r="B128" s="11"/>
      <c r="C128" s="80" t="s">
        <v>89</v>
      </c>
      <c r="D128" s="74" t="s">
        <v>43</v>
      </c>
      <c r="E128" s="18" t="s">
        <v>42</v>
      </c>
      <c r="F128" s="18">
        <f t="shared" si="4"/>
        <v>7645.8</v>
      </c>
      <c r="G128" s="2">
        <f>G134</f>
        <v>7645.8</v>
      </c>
      <c r="H128" s="2">
        <v>0</v>
      </c>
      <c r="I128" s="2">
        <v>0</v>
      </c>
      <c r="J128" s="18">
        <v>0</v>
      </c>
      <c r="K128" s="18">
        <v>0</v>
      </c>
      <c r="L128" s="18">
        <v>0</v>
      </c>
      <c r="M128" s="18" t="s">
        <v>68</v>
      </c>
    </row>
    <row r="129" spans="1:13" ht="15.75" x14ac:dyDescent="0.25">
      <c r="A129" s="74"/>
      <c r="B129" s="11"/>
      <c r="C129" s="80"/>
      <c r="D129" s="74"/>
      <c r="E129" s="20">
        <v>2020</v>
      </c>
      <c r="F129" s="18">
        <f t="shared" si="4"/>
        <v>0</v>
      </c>
      <c r="G129" s="2">
        <v>0</v>
      </c>
      <c r="H129" s="2">
        <v>0</v>
      </c>
      <c r="I129" s="2">
        <v>0</v>
      </c>
      <c r="J129" s="18">
        <v>0</v>
      </c>
      <c r="K129" s="18">
        <v>0</v>
      </c>
      <c r="L129" s="18">
        <v>0</v>
      </c>
      <c r="M129" s="18"/>
    </row>
    <row r="130" spans="1:13" ht="15.75" x14ac:dyDescent="0.25">
      <c r="A130" s="74"/>
      <c r="B130" s="11"/>
      <c r="C130" s="80"/>
      <c r="D130" s="74"/>
      <c r="E130" s="20">
        <v>2021</v>
      </c>
      <c r="F130" s="18">
        <f t="shared" si="4"/>
        <v>0</v>
      </c>
      <c r="G130" s="2">
        <v>0</v>
      </c>
      <c r="H130" s="2">
        <v>0</v>
      </c>
      <c r="I130" s="2">
        <v>0</v>
      </c>
      <c r="J130" s="18">
        <v>0</v>
      </c>
      <c r="K130" s="18">
        <v>0</v>
      </c>
      <c r="L130" s="18">
        <v>0</v>
      </c>
      <c r="M130" s="18"/>
    </row>
    <row r="131" spans="1:13" ht="15.75" x14ac:dyDescent="0.25">
      <c r="A131" s="74"/>
      <c r="B131" s="11"/>
      <c r="C131" s="80"/>
      <c r="D131" s="74"/>
      <c r="E131" s="20">
        <v>2022</v>
      </c>
      <c r="F131" s="18">
        <f t="shared" si="4"/>
        <v>0</v>
      </c>
      <c r="G131" s="2">
        <v>0</v>
      </c>
      <c r="H131" s="2">
        <v>0</v>
      </c>
      <c r="I131" s="2">
        <v>0</v>
      </c>
      <c r="J131" s="18">
        <v>0</v>
      </c>
      <c r="K131" s="18">
        <v>0</v>
      </c>
      <c r="L131" s="18">
        <v>0</v>
      </c>
      <c r="M131" s="18"/>
    </row>
    <row r="132" spans="1:13" ht="15.75" x14ac:dyDescent="0.25">
      <c r="A132" s="74"/>
      <c r="B132" s="11"/>
      <c r="C132" s="80"/>
      <c r="D132" s="74"/>
      <c r="E132" s="20">
        <v>2023</v>
      </c>
      <c r="F132" s="18">
        <f t="shared" si="4"/>
        <v>0</v>
      </c>
      <c r="G132" s="2">
        <v>0</v>
      </c>
      <c r="H132" s="2">
        <v>0</v>
      </c>
      <c r="I132" s="2">
        <v>0</v>
      </c>
      <c r="J132" s="18">
        <v>0</v>
      </c>
      <c r="K132" s="18">
        <v>0</v>
      </c>
      <c r="L132" s="18">
        <v>0</v>
      </c>
      <c r="M132" s="18"/>
    </row>
    <row r="133" spans="1:13" ht="15.75" x14ac:dyDescent="0.25">
      <c r="A133" s="74"/>
      <c r="B133" s="11"/>
      <c r="C133" s="80"/>
      <c r="D133" s="74"/>
      <c r="E133" s="20">
        <v>2024</v>
      </c>
      <c r="F133" s="18">
        <f t="shared" si="4"/>
        <v>0</v>
      </c>
      <c r="G133" s="2">
        <v>0</v>
      </c>
      <c r="H133" s="2">
        <v>0</v>
      </c>
      <c r="I133" s="2">
        <v>0</v>
      </c>
      <c r="J133" s="18">
        <v>0</v>
      </c>
      <c r="K133" s="18">
        <v>0</v>
      </c>
      <c r="L133" s="18">
        <v>0</v>
      </c>
      <c r="M133" s="18"/>
    </row>
    <row r="134" spans="1:13" ht="14.25" customHeight="1" x14ac:dyDescent="0.25">
      <c r="A134" s="74"/>
      <c r="B134" s="11"/>
      <c r="C134" s="80"/>
      <c r="D134" s="74"/>
      <c r="E134" s="20">
        <v>2025</v>
      </c>
      <c r="F134" s="18">
        <f t="shared" si="4"/>
        <v>7645.8</v>
      </c>
      <c r="G134" s="2">
        <v>7645.8</v>
      </c>
      <c r="H134" s="2">
        <v>0</v>
      </c>
      <c r="I134" s="2">
        <v>0</v>
      </c>
      <c r="J134" s="18">
        <v>0</v>
      </c>
      <c r="K134" s="18">
        <v>0</v>
      </c>
      <c r="L134" s="18">
        <v>0</v>
      </c>
      <c r="M134" s="18" t="s">
        <v>51</v>
      </c>
    </row>
    <row r="135" spans="1:13" ht="13.5" customHeight="1" x14ac:dyDescent="0.25">
      <c r="A135" s="74"/>
      <c r="B135" s="11"/>
      <c r="C135" s="80"/>
      <c r="D135" s="74"/>
      <c r="E135" s="20">
        <v>2026</v>
      </c>
      <c r="F135" s="18">
        <f t="shared" si="4"/>
        <v>0</v>
      </c>
      <c r="G135" s="2">
        <v>0</v>
      </c>
      <c r="H135" s="2">
        <v>0</v>
      </c>
      <c r="I135" s="2">
        <v>0</v>
      </c>
      <c r="J135" s="18">
        <v>0</v>
      </c>
      <c r="K135" s="18">
        <v>0</v>
      </c>
      <c r="L135" s="18">
        <v>0</v>
      </c>
      <c r="M135" s="18"/>
    </row>
    <row r="136" spans="1:13" ht="27" customHeight="1" x14ac:dyDescent="0.25">
      <c r="A136" s="74"/>
      <c r="B136" s="11"/>
      <c r="C136" s="80" t="s">
        <v>90</v>
      </c>
      <c r="D136" s="74" t="s">
        <v>43</v>
      </c>
      <c r="E136" s="18" t="s">
        <v>42</v>
      </c>
      <c r="F136" s="18">
        <f t="shared" si="4"/>
        <v>28461.3</v>
      </c>
      <c r="G136" s="2">
        <f>G143</f>
        <v>28461.3</v>
      </c>
      <c r="H136" s="2">
        <v>0</v>
      </c>
      <c r="I136" s="2">
        <v>0</v>
      </c>
      <c r="J136" s="18">
        <v>0</v>
      </c>
      <c r="K136" s="18">
        <v>0</v>
      </c>
      <c r="L136" s="18">
        <v>0</v>
      </c>
      <c r="M136" s="18" t="s">
        <v>68</v>
      </c>
    </row>
    <row r="137" spans="1:13" ht="15.75" x14ac:dyDescent="0.25">
      <c r="A137" s="74"/>
      <c r="B137" s="11"/>
      <c r="C137" s="80"/>
      <c r="D137" s="74"/>
      <c r="E137" s="20">
        <v>2020</v>
      </c>
      <c r="F137" s="18">
        <f t="shared" si="4"/>
        <v>0</v>
      </c>
      <c r="G137" s="2">
        <v>0</v>
      </c>
      <c r="H137" s="2">
        <v>0</v>
      </c>
      <c r="I137" s="2">
        <v>0</v>
      </c>
      <c r="J137" s="18">
        <v>0</v>
      </c>
      <c r="K137" s="18">
        <v>0</v>
      </c>
      <c r="L137" s="18">
        <v>0</v>
      </c>
      <c r="M137" s="18"/>
    </row>
    <row r="138" spans="1:13" ht="15.75" x14ac:dyDescent="0.25">
      <c r="A138" s="74"/>
      <c r="B138" s="11"/>
      <c r="C138" s="80"/>
      <c r="D138" s="74"/>
      <c r="E138" s="20">
        <v>2021</v>
      </c>
      <c r="F138" s="18">
        <f t="shared" si="4"/>
        <v>0</v>
      </c>
      <c r="G138" s="2">
        <v>0</v>
      </c>
      <c r="H138" s="2">
        <v>0</v>
      </c>
      <c r="I138" s="2">
        <v>0</v>
      </c>
      <c r="J138" s="18">
        <v>0</v>
      </c>
      <c r="K138" s="18">
        <v>0</v>
      </c>
      <c r="L138" s="18">
        <v>0</v>
      </c>
      <c r="M138" s="18"/>
    </row>
    <row r="139" spans="1:13" ht="15.75" x14ac:dyDescent="0.25">
      <c r="A139" s="74"/>
      <c r="B139" s="11"/>
      <c r="C139" s="80"/>
      <c r="D139" s="74"/>
      <c r="E139" s="20">
        <v>2022</v>
      </c>
      <c r="F139" s="18">
        <f t="shared" si="4"/>
        <v>0</v>
      </c>
      <c r="G139" s="2">
        <v>0</v>
      </c>
      <c r="H139" s="2">
        <v>0</v>
      </c>
      <c r="I139" s="2">
        <v>0</v>
      </c>
      <c r="J139" s="18">
        <v>0</v>
      </c>
      <c r="K139" s="18">
        <v>0</v>
      </c>
      <c r="L139" s="18">
        <v>0</v>
      </c>
      <c r="M139" s="18"/>
    </row>
    <row r="140" spans="1:13" ht="15.75" x14ac:dyDescent="0.25">
      <c r="A140" s="74"/>
      <c r="B140" s="11"/>
      <c r="C140" s="80"/>
      <c r="D140" s="74"/>
      <c r="E140" s="20">
        <v>2023</v>
      </c>
      <c r="F140" s="18">
        <f t="shared" si="4"/>
        <v>0</v>
      </c>
      <c r="G140" s="2">
        <v>0</v>
      </c>
      <c r="H140" s="2">
        <v>0</v>
      </c>
      <c r="I140" s="2">
        <v>0</v>
      </c>
      <c r="J140" s="18">
        <v>0</v>
      </c>
      <c r="K140" s="18">
        <v>0</v>
      </c>
      <c r="L140" s="18">
        <v>0</v>
      </c>
      <c r="M140" s="18"/>
    </row>
    <row r="141" spans="1:13" ht="15.75" x14ac:dyDescent="0.25">
      <c r="A141" s="74"/>
      <c r="B141" s="11"/>
      <c r="C141" s="80"/>
      <c r="D141" s="74"/>
      <c r="E141" s="20">
        <v>2024</v>
      </c>
      <c r="F141" s="18">
        <f t="shared" si="4"/>
        <v>0</v>
      </c>
      <c r="G141" s="2">
        <v>0</v>
      </c>
      <c r="H141" s="2">
        <v>0</v>
      </c>
      <c r="I141" s="2">
        <v>0</v>
      </c>
      <c r="J141" s="18">
        <v>0</v>
      </c>
      <c r="K141" s="18">
        <v>0</v>
      </c>
      <c r="L141" s="18">
        <v>0</v>
      </c>
      <c r="M141" s="18"/>
    </row>
    <row r="142" spans="1:13" ht="15.75" x14ac:dyDescent="0.25">
      <c r="A142" s="74"/>
      <c r="B142" s="11"/>
      <c r="C142" s="80"/>
      <c r="D142" s="74"/>
      <c r="E142" s="20">
        <v>2025</v>
      </c>
      <c r="F142" s="18">
        <f t="shared" si="4"/>
        <v>0</v>
      </c>
      <c r="G142" s="2">
        <v>0</v>
      </c>
      <c r="H142" s="2">
        <v>0</v>
      </c>
      <c r="I142" s="2">
        <v>0</v>
      </c>
      <c r="J142" s="18">
        <v>0</v>
      </c>
      <c r="K142" s="18">
        <v>0</v>
      </c>
      <c r="L142" s="18">
        <v>0</v>
      </c>
      <c r="M142" s="18"/>
    </row>
    <row r="143" spans="1:13" ht="15.75" x14ac:dyDescent="0.25">
      <c r="A143" s="74"/>
      <c r="B143" s="11"/>
      <c r="C143" s="80"/>
      <c r="D143" s="74"/>
      <c r="E143" s="20">
        <v>2026</v>
      </c>
      <c r="F143" s="18">
        <f t="shared" si="4"/>
        <v>28461.3</v>
      </c>
      <c r="G143" s="2">
        <v>28461.3</v>
      </c>
      <c r="H143" s="2">
        <v>0</v>
      </c>
      <c r="I143" s="2">
        <v>0</v>
      </c>
      <c r="J143" s="18">
        <v>0</v>
      </c>
      <c r="K143" s="18">
        <v>0</v>
      </c>
      <c r="L143" s="18">
        <v>0</v>
      </c>
      <c r="M143" s="18" t="s">
        <v>56</v>
      </c>
    </row>
    <row r="144" spans="1:13" ht="30.75" customHeight="1" x14ac:dyDescent="0.25">
      <c r="A144" s="74"/>
      <c r="B144" s="11"/>
      <c r="C144" s="80" t="s">
        <v>35</v>
      </c>
      <c r="D144" s="74" t="s">
        <v>43</v>
      </c>
      <c r="E144" s="18" t="s">
        <v>42</v>
      </c>
      <c r="F144" s="18">
        <f t="shared" si="4"/>
        <v>15372.4</v>
      </c>
      <c r="G144" s="57">
        <f>G145+G146+G147+G148+G149++G150+G151</f>
        <v>15372.4</v>
      </c>
      <c r="H144" s="2">
        <v>0</v>
      </c>
      <c r="I144" s="2">
        <v>0</v>
      </c>
      <c r="J144" s="18">
        <v>0</v>
      </c>
      <c r="K144" s="18">
        <v>0</v>
      </c>
      <c r="L144" s="18">
        <v>0</v>
      </c>
      <c r="M144" s="18" t="s">
        <v>68</v>
      </c>
    </row>
    <row r="145" spans="1:13" ht="15.75" x14ac:dyDescent="0.25">
      <c r="A145" s="74"/>
      <c r="B145" s="11"/>
      <c r="C145" s="80"/>
      <c r="D145" s="74"/>
      <c r="E145" s="20">
        <v>2020</v>
      </c>
      <c r="F145" s="18">
        <f t="shared" si="4"/>
        <v>0</v>
      </c>
      <c r="G145" s="2">
        <v>0</v>
      </c>
      <c r="H145" s="2">
        <v>0</v>
      </c>
      <c r="I145" s="2">
        <v>0</v>
      </c>
      <c r="J145" s="18">
        <v>0</v>
      </c>
      <c r="K145" s="18">
        <v>0</v>
      </c>
      <c r="L145" s="18">
        <v>0</v>
      </c>
    </row>
    <row r="146" spans="1:13" ht="15.75" x14ac:dyDescent="0.25">
      <c r="A146" s="74"/>
      <c r="B146" s="11"/>
      <c r="C146" s="80"/>
      <c r="D146" s="74"/>
      <c r="E146" s="20">
        <v>2021</v>
      </c>
      <c r="F146" s="18">
        <f t="shared" si="4"/>
        <v>0</v>
      </c>
      <c r="G146" s="2">
        <v>0</v>
      </c>
      <c r="H146" s="2">
        <v>0</v>
      </c>
      <c r="I146" s="2">
        <v>0</v>
      </c>
      <c r="J146" s="18">
        <v>0</v>
      </c>
      <c r="K146" s="18">
        <v>0</v>
      </c>
      <c r="L146" s="18">
        <v>0</v>
      </c>
      <c r="M146" s="18"/>
    </row>
    <row r="147" spans="1:13" ht="15.75" x14ac:dyDescent="0.25">
      <c r="A147" s="74"/>
      <c r="B147" s="11"/>
      <c r="C147" s="80"/>
      <c r="D147" s="74"/>
      <c r="E147" s="20">
        <v>2022</v>
      </c>
      <c r="F147" s="18">
        <f t="shared" si="4"/>
        <v>15372.4</v>
      </c>
      <c r="G147" s="2">
        <v>15372.4</v>
      </c>
      <c r="H147" s="2">
        <v>0</v>
      </c>
      <c r="I147" s="2">
        <v>0</v>
      </c>
      <c r="J147" s="18">
        <v>0</v>
      </c>
      <c r="K147" s="18">
        <v>0</v>
      </c>
      <c r="L147" s="18">
        <v>0</v>
      </c>
      <c r="M147" s="18" t="s">
        <v>54</v>
      </c>
    </row>
    <row r="148" spans="1:13" ht="15.75" x14ac:dyDescent="0.25">
      <c r="A148" s="74"/>
      <c r="B148" s="11"/>
      <c r="C148" s="80"/>
      <c r="D148" s="74"/>
      <c r="E148" s="20">
        <v>2023</v>
      </c>
      <c r="F148" s="18">
        <f t="shared" si="4"/>
        <v>0</v>
      </c>
      <c r="G148" s="2">
        <v>0</v>
      </c>
      <c r="H148" s="2">
        <v>0</v>
      </c>
      <c r="I148" s="2">
        <v>0</v>
      </c>
      <c r="J148" s="18">
        <v>0</v>
      </c>
      <c r="K148" s="18">
        <v>0</v>
      </c>
      <c r="L148" s="18">
        <v>0</v>
      </c>
      <c r="M148" s="18"/>
    </row>
    <row r="149" spans="1:13" ht="15.75" x14ac:dyDescent="0.25">
      <c r="A149" s="74"/>
      <c r="B149" s="11"/>
      <c r="C149" s="80"/>
      <c r="D149" s="74"/>
      <c r="E149" s="20">
        <v>2024</v>
      </c>
      <c r="F149" s="18">
        <f t="shared" si="4"/>
        <v>0</v>
      </c>
      <c r="G149" s="2">
        <v>0</v>
      </c>
      <c r="H149" s="2">
        <v>0</v>
      </c>
      <c r="I149" s="2">
        <v>0</v>
      </c>
      <c r="J149" s="18">
        <v>0</v>
      </c>
      <c r="K149" s="18">
        <v>0</v>
      </c>
      <c r="L149" s="18">
        <v>0</v>
      </c>
      <c r="M149" s="18"/>
    </row>
    <row r="150" spans="1:13" ht="15.75" x14ac:dyDescent="0.25">
      <c r="A150" s="74"/>
      <c r="B150" s="11"/>
      <c r="C150" s="80"/>
      <c r="D150" s="74"/>
      <c r="E150" s="20">
        <v>2025</v>
      </c>
      <c r="F150" s="18">
        <f t="shared" si="4"/>
        <v>0</v>
      </c>
      <c r="G150" s="2">
        <v>0</v>
      </c>
      <c r="H150" s="2">
        <v>0</v>
      </c>
      <c r="I150" s="2">
        <v>0</v>
      </c>
      <c r="J150" s="18">
        <v>0</v>
      </c>
      <c r="K150" s="18">
        <v>0</v>
      </c>
      <c r="L150" s="18">
        <v>0</v>
      </c>
      <c r="M150" s="18"/>
    </row>
    <row r="151" spans="1:13" ht="15.75" x14ac:dyDescent="0.25">
      <c r="A151" s="74"/>
      <c r="B151" s="11"/>
      <c r="C151" s="80"/>
      <c r="D151" s="74"/>
      <c r="E151" s="20">
        <v>2026</v>
      </c>
      <c r="F151" s="18">
        <f t="shared" si="4"/>
        <v>0</v>
      </c>
      <c r="G151" s="2">
        <v>0</v>
      </c>
      <c r="H151" s="2">
        <v>0</v>
      </c>
      <c r="I151" s="2">
        <v>0</v>
      </c>
      <c r="J151" s="18">
        <v>0</v>
      </c>
      <c r="K151" s="18">
        <v>0</v>
      </c>
      <c r="L151" s="18">
        <v>0</v>
      </c>
      <c r="M151" s="18"/>
    </row>
    <row r="152" spans="1:13" ht="30" customHeight="1" x14ac:dyDescent="0.25">
      <c r="A152" s="74"/>
      <c r="B152" s="11"/>
      <c r="C152" s="80" t="s">
        <v>36</v>
      </c>
      <c r="D152" s="74" t="s">
        <v>43</v>
      </c>
      <c r="E152" s="18" t="s">
        <v>42</v>
      </c>
      <c r="F152" s="18">
        <f>G152+H152+I152</f>
        <v>78258.27</v>
      </c>
      <c r="G152" s="2">
        <f>G153+G154+G155+G156+G157+G158+G159</f>
        <v>21859.870000000003</v>
      </c>
      <c r="H152" s="2">
        <f>H153+H154+H155+H156+H157+H158+H159</f>
        <v>56398.400000000001</v>
      </c>
      <c r="I152" s="2">
        <v>0</v>
      </c>
      <c r="J152" s="18">
        <v>0</v>
      </c>
      <c r="K152" s="18">
        <v>0</v>
      </c>
      <c r="L152" s="18">
        <v>0</v>
      </c>
      <c r="M152" s="18" t="s">
        <v>68</v>
      </c>
    </row>
    <row r="153" spans="1:13" ht="15.75" x14ac:dyDescent="0.25">
      <c r="A153" s="74"/>
      <c r="B153" s="11"/>
      <c r="C153" s="80"/>
      <c r="D153" s="74"/>
      <c r="E153" s="20">
        <v>2020</v>
      </c>
      <c r="F153" s="18">
        <f t="shared" ref="F153:F208" si="6">G153+H153+I153</f>
        <v>63758.270000000004</v>
      </c>
      <c r="G153" s="70">
        <f>22822.3+1620.9-2583.33</f>
        <v>21859.870000000003</v>
      </c>
      <c r="H153" s="2">
        <f>54500-12601.6</f>
        <v>41898.400000000001</v>
      </c>
      <c r="I153" s="2">
        <v>0</v>
      </c>
      <c r="J153" s="18">
        <v>0</v>
      </c>
      <c r="K153" s="18">
        <v>0</v>
      </c>
      <c r="L153" s="18">
        <v>0</v>
      </c>
      <c r="M153" s="18" t="s">
        <v>105</v>
      </c>
    </row>
    <row r="154" spans="1:13" ht="15.75" x14ac:dyDescent="0.25">
      <c r="A154" s="74"/>
      <c r="B154" s="11"/>
      <c r="C154" s="80"/>
      <c r="D154" s="74"/>
      <c r="E154" s="20">
        <v>2021</v>
      </c>
      <c r="F154" s="18">
        <f t="shared" si="6"/>
        <v>0</v>
      </c>
      <c r="G154" s="2">
        <f>1620.9-1620.9</f>
        <v>0</v>
      </c>
      <c r="H154" s="2">
        <v>0</v>
      </c>
      <c r="I154" s="2">
        <v>0</v>
      </c>
      <c r="J154" s="18">
        <v>0</v>
      </c>
      <c r="K154" s="18">
        <v>0</v>
      </c>
      <c r="L154" s="18">
        <v>0</v>
      </c>
      <c r="M154" s="18"/>
    </row>
    <row r="155" spans="1:13" ht="15.75" x14ac:dyDescent="0.25">
      <c r="A155" s="74"/>
      <c r="B155" s="11"/>
      <c r="C155" s="80"/>
      <c r="D155" s="74"/>
      <c r="E155" s="20">
        <v>2022</v>
      </c>
      <c r="F155" s="18">
        <f t="shared" si="6"/>
        <v>14500</v>
      </c>
      <c r="G155" s="2">
        <v>0</v>
      </c>
      <c r="H155" s="2">
        <v>14500</v>
      </c>
      <c r="I155" s="2">
        <v>0</v>
      </c>
      <c r="J155" s="18">
        <v>0</v>
      </c>
      <c r="K155" s="18">
        <v>0</v>
      </c>
      <c r="L155" s="18">
        <v>0</v>
      </c>
      <c r="M155" s="18"/>
    </row>
    <row r="156" spans="1:13" ht="15.75" x14ac:dyDescent="0.25">
      <c r="A156" s="74"/>
      <c r="B156" s="11"/>
      <c r="C156" s="80"/>
      <c r="D156" s="74"/>
      <c r="E156" s="20">
        <v>2023</v>
      </c>
      <c r="F156" s="18">
        <f t="shared" si="6"/>
        <v>0</v>
      </c>
      <c r="G156" s="2">
        <v>0</v>
      </c>
      <c r="H156" s="2">
        <v>0</v>
      </c>
      <c r="I156" s="2">
        <v>0</v>
      </c>
      <c r="J156" s="18">
        <v>0</v>
      </c>
      <c r="K156" s="18">
        <v>0</v>
      </c>
      <c r="L156" s="18">
        <v>0</v>
      </c>
      <c r="M156" s="18"/>
    </row>
    <row r="157" spans="1:13" ht="15.75" x14ac:dyDescent="0.25">
      <c r="A157" s="74"/>
      <c r="B157" s="11"/>
      <c r="C157" s="80"/>
      <c r="D157" s="74"/>
      <c r="E157" s="20">
        <v>2024</v>
      </c>
      <c r="F157" s="18">
        <f t="shared" si="6"/>
        <v>0</v>
      </c>
      <c r="G157" s="2">
        <v>0</v>
      </c>
      <c r="H157" s="2">
        <v>0</v>
      </c>
      <c r="I157" s="2">
        <v>0</v>
      </c>
      <c r="J157" s="18">
        <v>0</v>
      </c>
      <c r="K157" s="18">
        <v>0</v>
      </c>
      <c r="L157" s="18">
        <v>0</v>
      </c>
      <c r="M157" s="18"/>
    </row>
    <row r="158" spans="1:13" ht="15.75" x14ac:dyDescent="0.25">
      <c r="A158" s="74"/>
      <c r="B158" s="11"/>
      <c r="C158" s="80"/>
      <c r="D158" s="74"/>
      <c r="E158" s="20">
        <v>2025</v>
      </c>
      <c r="F158" s="18">
        <f t="shared" si="6"/>
        <v>0</v>
      </c>
      <c r="G158" s="2">
        <v>0</v>
      </c>
      <c r="H158" s="2">
        <v>0</v>
      </c>
      <c r="I158" s="2">
        <v>0</v>
      </c>
      <c r="J158" s="18">
        <v>0</v>
      </c>
      <c r="K158" s="18">
        <v>0</v>
      </c>
      <c r="L158" s="18">
        <v>0</v>
      </c>
      <c r="M158" s="18"/>
    </row>
    <row r="159" spans="1:13" ht="15.75" x14ac:dyDescent="0.25">
      <c r="A159" s="74"/>
      <c r="B159" s="11"/>
      <c r="C159" s="80"/>
      <c r="D159" s="74"/>
      <c r="E159" s="20">
        <v>2026</v>
      </c>
      <c r="F159" s="18">
        <f t="shared" si="6"/>
        <v>0</v>
      </c>
      <c r="G159" s="2">
        <v>0</v>
      </c>
      <c r="H159" s="2">
        <v>0</v>
      </c>
      <c r="I159" s="2">
        <v>0</v>
      </c>
      <c r="J159" s="18">
        <v>0</v>
      </c>
      <c r="K159" s="18">
        <v>0</v>
      </c>
      <c r="L159" s="18">
        <v>0</v>
      </c>
      <c r="M159" s="18"/>
    </row>
    <row r="160" spans="1:13" ht="37.5" customHeight="1" x14ac:dyDescent="0.25">
      <c r="A160" s="74"/>
      <c r="B160" s="91"/>
      <c r="C160" s="80" t="s">
        <v>11</v>
      </c>
      <c r="D160" s="74" t="s">
        <v>43</v>
      </c>
      <c r="E160" s="18" t="s">
        <v>42</v>
      </c>
      <c r="F160" s="18">
        <f t="shared" si="6"/>
        <v>1633</v>
      </c>
      <c r="G160" s="57">
        <f>G162+G161+G163+G164+G165+G166+G167</f>
        <v>1633</v>
      </c>
      <c r="H160" s="2">
        <v>0</v>
      </c>
      <c r="I160" s="2">
        <v>0</v>
      </c>
      <c r="J160" s="18">
        <v>0</v>
      </c>
      <c r="K160" s="18">
        <v>0</v>
      </c>
      <c r="L160" s="18">
        <v>0</v>
      </c>
      <c r="M160" s="18" t="s">
        <v>68</v>
      </c>
    </row>
    <row r="161" spans="1:13" ht="24" customHeight="1" x14ac:dyDescent="0.25">
      <c r="A161" s="74"/>
      <c r="B161" s="91"/>
      <c r="C161" s="80"/>
      <c r="D161" s="74"/>
      <c r="E161" s="20">
        <v>2020</v>
      </c>
      <c r="F161" s="18">
        <f t="shared" si="6"/>
        <v>0</v>
      </c>
      <c r="G161" s="57">
        <v>0</v>
      </c>
      <c r="H161" s="2">
        <v>0</v>
      </c>
      <c r="I161" s="2">
        <v>0</v>
      </c>
      <c r="J161" s="18">
        <v>0</v>
      </c>
      <c r="K161" s="18">
        <v>0</v>
      </c>
      <c r="L161" s="18">
        <v>0</v>
      </c>
      <c r="M161" s="8"/>
    </row>
    <row r="162" spans="1:13" ht="19.5" customHeight="1" x14ac:dyDescent="0.25">
      <c r="A162" s="74"/>
      <c r="B162" s="91"/>
      <c r="C162" s="80"/>
      <c r="D162" s="74"/>
      <c r="E162" s="20">
        <v>2021</v>
      </c>
      <c r="F162" s="18">
        <f t="shared" si="6"/>
        <v>1633</v>
      </c>
      <c r="G162" s="18">
        <v>1633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 t="s">
        <v>51</v>
      </c>
    </row>
    <row r="163" spans="1:13" ht="23.25" customHeight="1" x14ac:dyDescent="0.25">
      <c r="A163" s="74"/>
      <c r="B163" s="91"/>
      <c r="C163" s="80"/>
      <c r="D163" s="74"/>
      <c r="E163" s="20">
        <v>2022</v>
      </c>
      <c r="F163" s="18">
        <f t="shared" si="6"/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/>
    </row>
    <row r="164" spans="1:13" ht="15.75" x14ac:dyDescent="0.25">
      <c r="A164" s="74"/>
      <c r="B164" s="11"/>
      <c r="C164" s="80"/>
      <c r="D164" s="74"/>
      <c r="E164" s="20">
        <v>2023</v>
      </c>
      <c r="F164" s="18">
        <f t="shared" si="6"/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/>
    </row>
    <row r="165" spans="1:13" ht="15.75" x14ac:dyDescent="0.25">
      <c r="A165" s="74"/>
      <c r="B165" s="11"/>
      <c r="C165" s="80"/>
      <c r="D165" s="74"/>
      <c r="E165" s="20">
        <v>2024</v>
      </c>
      <c r="F165" s="18">
        <f t="shared" si="6"/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/>
    </row>
    <row r="166" spans="1:13" ht="15.75" x14ac:dyDescent="0.25">
      <c r="A166" s="74"/>
      <c r="B166" s="11"/>
      <c r="C166" s="80"/>
      <c r="D166" s="74"/>
      <c r="E166" s="20">
        <v>2025</v>
      </c>
      <c r="F166" s="18">
        <f t="shared" si="6"/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/>
    </row>
    <row r="167" spans="1:13" ht="15.75" x14ac:dyDescent="0.25">
      <c r="A167" s="74"/>
      <c r="B167" s="11"/>
      <c r="C167" s="80"/>
      <c r="D167" s="74"/>
      <c r="E167" s="20">
        <v>2026</v>
      </c>
      <c r="F167" s="18">
        <f t="shared" si="6"/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/>
    </row>
    <row r="168" spans="1:13" ht="40.5" customHeight="1" x14ac:dyDescent="0.25">
      <c r="A168" s="74"/>
      <c r="B168" s="11"/>
      <c r="C168" s="80" t="s">
        <v>91</v>
      </c>
      <c r="D168" s="74" t="s">
        <v>43</v>
      </c>
      <c r="E168" s="18" t="s">
        <v>42</v>
      </c>
      <c r="F168" s="18">
        <f t="shared" si="6"/>
        <v>297817.3</v>
      </c>
      <c r="G168" s="18">
        <f>G171+G172</f>
        <v>297817.3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 t="s">
        <v>68</v>
      </c>
    </row>
    <row r="169" spans="1:13" ht="15.75" x14ac:dyDescent="0.25">
      <c r="A169" s="74"/>
      <c r="B169" s="11"/>
      <c r="C169" s="80"/>
      <c r="D169" s="74"/>
      <c r="E169" s="20">
        <v>2020</v>
      </c>
      <c r="F169" s="18">
        <f t="shared" si="6"/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/>
    </row>
    <row r="170" spans="1:13" ht="15.75" x14ac:dyDescent="0.25">
      <c r="A170" s="74"/>
      <c r="B170" s="11"/>
      <c r="C170" s="80"/>
      <c r="D170" s="74"/>
      <c r="E170" s="20">
        <v>2021</v>
      </c>
      <c r="F170" s="18">
        <f t="shared" si="6"/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/>
    </row>
    <row r="171" spans="1:13" ht="21.75" customHeight="1" x14ac:dyDescent="0.25">
      <c r="A171" s="74"/>
      <c r="B171" s="11"/>
      <c r="C171" s="80"/>
      <c r="D171" s="74"/>
      <c r="E171" s="20">
        <v>2022</v>
      </c>
      <c r="F171" s="18">
        <f t="shared" si="6"/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/>
    </row>
    <row r="172" spans="1:13" ht="15.75" x14ac:dyDescent="0.25">
      <c r="A172" s="74"/>
      <c r="B172" s="11"/>
      <c r="C172" s="80"/>
      <c r="D172" s="74"/>
      <c r="E172" s="20">
        <v>2023</v>
      </c>
      <c r="F172" s="18">
        <f t="shared" si="6"/>
        <v>297817.3</v>
      </c>
      <c r="G172" s="18">
        <v>297817.3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 t="s">
        <v>92</v>
      </c>
    </row>
    <row r="173" spans="1:13" ht="15.75" x14ac:dyDescent="0.25">
      <c r="A173" s="74"/>
      <c r="B173" s="11"/>
      <c r="C173" s="80"/>
      <c r="D173" s="74"/>
      <c r="E173" s="20">
        <v>2024</v>
      </c>
      <c r="F173" s="18">
        <f t="shared" si="6"/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/>
    </row>
    <row r="174" spans="1:13" ht="15.75" x14ac:dyDescent="0.25">
      <c r="A174" s="74"/>
      <c r="B174" s="11"/>
      <c r="C174" s="80"/>
      <c r="D174" s="74"/>
      <c r="E174" s="20">
        <v>2025</v>
      </c>
      <c r="F174" s="18">
        <f t="shared" si="6"/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/>
    </row>
    <row r="175" spans="1:13" ht="15.75" x14ac:dyDescent="0.25">
      <c r="A175" s="74"/>
      <c r="B175" s="11"/>
      <c r="C175" s="80"/>
      <c r="D175" s="74"/>
      <c r="E175" s="20">
        <v>2026</v>
      </c>
      <c r="F175" s="18">
        <f t="shared" si="6"/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/>
    </row>
    <row r="176" spans="1:13" ht="37.5" customHeight="1" x14ac:dyDescent="0.25">
      <c r="A176" s="74"/>
      <c r="B176" s="11"/>
      <c r="C176" s="80" t="s">
        <v>15</v>
      </c>
      <c r="D176" s="74" t="s">
        <v>43</v>
      </c>
      <c r="E176" s="18" t="s">
        <v>42</v>
      </c>
      <c r="F176" s="18">
        <f t="shared" si="6"/>
        <v>5079.8999999999996</v>
      </c>
      <c r="G176" s="19">
        <f>G177</f>
        <v>1729.9</v>
      </c>
      <c r="H176" s="18">
        <f>H177+H178+H179+H180+H181+H182+H183</f>
        <v>3350</v>
      </c>
      <c r="I176" s="18">
        <v>0</v>
      </c>
      <c r="J176" s="18">
        <v>0</v>
      </c>
      <c r="K176" s="18">
        <v>0</v>
      </c>
      <c r="L176" s="18">
        <v>0</v>
      </c>
      <c r="M176" s="18" t="s">
        <v>68</v>
      </c>
    </row>
    <row r="177" spans="1:13" ht="15.75" x14ac:dyDescent="0.25">
      <c r="A177" s="74"/>
      <c r="B177" s="11"/>
      <c r="C177" s="80"/>
      <c r="D177" s="74"/>
      <c r="E177" s="20">
        <v>2020</v>
      </c>
      <c r="F177" s="18">
        <f t="shared" si="6"/>
        <v>5079.8999999999996</v>
      </c>
      <c r="G177" s="18">
        <v>1729.9</v>
      </c>
      <c r="H177" s="18">
        <v>3350</v>
      </c>
      <c r="I177" s="18">
        <v>0</v>
      </c>
      <c r="J177" s="18">
        <v>0</v>
      </c>
      <c r="K177" s="18">
        <v>0</v>
      </c>
      <c r="L177" s="18">
        <v>0</v>
      </c>
      <c r="M177" s="18" t="s">
        <v>55</v>
      </c>
    </row>
    <row r="178" spans="1:13" ht="15.75" x14ac:dyDescent="0.25">
      <c r="A178" s="74"/>
      <c r="B178" s="11"/>
      <c r="C178" s="80"/>
      <c r="D178" s="74"/>
      <c r="E178" s="20">
        <v>2021</v>
      </c>
      <c r="F178" s="18">
        <f t="shared" si="6"/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/>
    </row>
    <row r="179" spans="1:13" ht="13.5" customHeight="1" x14ac:dyDescent="0.25">
      <c r="A179" s="10"/>
      <c r="B179" s="91"/>
      <c r="C179" s="80"/>
      <c r="D179" s="74"/>
      <c r="E179" s="20">
        <v>2022</v>
      </c>
      <c r="F179" s="18">
        <f t="shared" si="6"/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/>
    </row>
    <row r="180" spans="1:13" ht="18" customHeight="1" x14ac:dyDescent="0.25">
      <c r="A180" s="10"/>
      <c r="B180" s="91"/>
      <c r="C180" s="80"/>
      <c r="D180" s="74"/>
      <c r="E180" s="20">
        <v>2023</v>
      </c>
      <c r="F180" s="18">
        <f t="shared" si="6"/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/>
    </row>
    <row r="181" spans="1:13" ht="18" customHeight="1" x14ac:dyDescent="0.25">
      <c r="A181" s="10"/>
      <c r="B181" s="91"/>
      <c r="C181" s="80"/>
      <c r="D181" s="74"/>
      <c r="E181" s="20">
        <v>2024</v>
      </c>
      <c r="F181" s="18">
        <f t="shared" si="6"/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/>
    </row>
    <row r="182" spans="1:13" ht="24" customHeight="1" x14ac:dyDescent="0.25">
      <c r="A182" s="74"/>
      <c r="B182" s="91"/>
      <c r="C182" s="80"/>
      <c r="D182" s="74"/>
      <c r="E182" s="20">
        <v>2025</v>
      </c>
      <c r="F182" s="18">
        <f t="shared" si="6"/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/>
    </row>
    <row r="183" spans="1:13" ht="15.75" x14ac:dyDescent="0.25">
      <c r="A183" s="74"/>
      <c r="B183" s="11"/>
      <c r="C183" s="80"/>
      <c r="D183" s="74"/>
      <c r="E183" s="20">
        <v>2026</v>
      </c>
      <c r="F183" s="18">
        <f t="shared" si="6"/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/>
    </row>
    <row r="184" spans="1:13" ht="39" customHeight="1" x14ac:dyDescent="0.25">
      <c r="A184" s="74"/>
      <c r="B184" s="11"/>
      <c r="C184" s="80" t="s">
        <v>93</v>
      </c>
      <c r="D184" s="74" t="s">
        <v>43</v>
      </c>
      <c r="E184" s="18" t="s">
        <v>42</v>
      </c>
      <c r="F184" s="18">
        <f t="shared" si="6"/>
        <v>246064.09999999998</v>
      </c>
      <c r="G184" s="18">
        <f>G188+G189+G185</f>
        <v>246064.09999999998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 t="s">
        <v>68</v>
      </c>
    </row>
    <row r="185" spans="1:13" ht="15.75" x14ac:dyDescent="0.25">
      <c r="A185" s="74"/>
      <c r="B185" s="11"/>
      <c r="C185" s="80"/>
      <c r="D185" s="74"/>
      <c r="E185" s="20">
        <v>2020</v>
      </c>
      <c r="F185" s="18">
        <f t="shared" si="6"/>
        <v>186.3</v>
      </c>
      <c r="G185" s="2">
        <v>186.3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 t="s">
        <v>172</v>
      </c>
    </row>
    <row r="186" spans="1:13" ht="15.75" x14ac:dyDescent="0.25">
      <c r="A186" s="74"/>
      <c r="B186" s="11"/>
      <c r="C186" s="80"/>
      <c r="D186" s="74"/>
      <c r="E186" s="20">
        <v>2021</v>
      </c>
      <c r="F186" s="18">
        <f t="shared" si="6"/>
        <v>0</v>
      </c>
      <c r="G186" s="2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/>
    </row>
    <row r="187" spans="1:13" ht="15.75" x14ac:dyDescent="0.25">
      <c r="A187" s="74"/>
      <c r="B187" s="11"/>
      <c r="C187" s="80"/>
      <c r="D187" s="74"/>
      <c r="E187" s="20">
        <v>2022</v>
      </c>
      <c r="F187" s="18">
        <f t="shared" si="6"/>
        <v>0</v>
      </c>
      <c r="G187" s="2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/>
    </row>
    <row r="188" spans="1:13" ht="15.75" x14ac:dyDescent="0.25">
      <c r="A188" s="74"/>
      <c r="B188" s="11"/>
      <c r="C188" s="80"/>
      <c r="D188" s="74"/>
      <c r="E188" s="20">
        <v>2023</v>
      </c>
      <c r="F188" s="18">
        <f t="shared" si="6"/>
        <v>120000</v>
      </c>
      <c r="G188" s="2">
        <v>120000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/>
    </row>
    <row r="189" spans="1:13" ht="15.75" x14ac:dyDescent="0.25">
      <c r="A189" s="74"/>
      <c r="B189" s="11"/>
      <c r="C189" s="80"/>
      <c r="D189" s="74"/>
      <c r="E189" s="20">
        <v>2024</v>
      </c>
      <c r="F189" s="18">
        <f t="shared" si="6"/>
        <v>125877.8</v>
      </c>
      <c r="G189" s="2">
        <v>125877.8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/>
    </row>
    <row r="190" spans="1:13" ht="18.75" customHeight="1" x14ac:dyDescent="0.25">
      <c r="A190" s="91"/>
      <c r="B190" s="23"/>
      <c r="C190" s="80"/>
      <c r="D190" s="74"/>
      <c r="E190" s="20">
        <v>2025</v>
      </c>
      <c r="F190" s="18">
        <f t="shared" si="6"/>
        <v>0</v>
      </c>
      <c r="G190" s="2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/>
    </row>
    <row r="191" spans="1:13" ht="24" customHeight="1" x14ac:dyDescent="0.25">
      <c r="A191" s="91"/>
      <c r="B191" s="11"/>
      <c r="C191" s="80"/>
      <c r="D191" s="74"/>
      <c r="E191" s="20">
        <v>2026</v>
      </c>
      <c r="F191" s="18">
        <f t="shared" si="6"/>
        <v>0</v>
      </c>
      <c r="G191" s="2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/>
    </row>
    <row r="192" spans="1:13" ht="31.5" x14ac:dyDescent="0.25">
      <c r="A192" s="91"/>
      <c r="B192" s="11"/>
      <c r="C192" s="80" t="s">
        <v>31</v>
      </c>
      <c r="D192" s="74" t="s">
        <v>43</v>
      </c>
      <c r="E192" s="18" t="s">
        <v>42</v>
      </c>
      <c r="F192" s="18">
        <f t="shared" si="6"/>
        <v>94733.130730000004</v>
      </c>
      <c r="G192" s="57">
        <f>G193+G194+G195+G196+G197+G198+G199</f>
        <v>94733.130730000004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 t="s">
        <v>68</v>
      </c>
    </row>
    <row r="193" spans="1:13" ht="15.75" x14ac:dyDescent="0.25">
      <c r="A193" s="91"/>
      <c r="B193" s="11"/>
      <c r="C193" s="80"/>
      <c r="D193" s="74"/>
      <c r="E193" s="20">
        <v>2020</v>
      </c>
      <c r="F193" s="18">
        <f t="shared" si="6"/>
        <v>58677.730730000003</v>
      </c>
      <c r="G193" s="2">
        <f>56895.3+4025.51073-2243.08</f>
        <v>58677.730730000003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41" t="s">
        <v>56</v>
      </c>
    </row>
    <row r="194" spans="1:13" ht="15.75" x14ac:dyDescent="0.25">
      <c r="A194" s="91"/>
      <c r="B194" s="11"/>
      <c r="C194" s="80"/>
      <c r="D194" s="74"/>
      <c r="E194" s="20">
        <v>2021</v>
      </c>
      <c r="F194" s="18">
        <f t="shared" si="6"/>
        <v>0</v>
      </c>
      <c r="G194" s="2">
        <f>80000-69379.2-10620.8</f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/>
    </row>
    <row r="195" spans="1:13" ht="15.75" x14ac:dyDescent="0.25">
      <c r="A195" s="91"/>
      <c r="B195" s="11"/>
      <c r="C195" s="80"/>
      <c r="D195" s="74"/>
      <c r="E195" s="20">
        <v>2022</v>
      </c>
      <c r="F195" s="18">
        <f t="shared" si="6"/>
        <v>36055.4</v>
      </c>
      <c r="G195" s="2">
        <v>36055.4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/>
    </row>
    <row r="196" spans="1:13" ht="15.75" x14ac:dyDescent="0.25">
      <c r="A196" s="91"/>
      <c r="B196" s="11"/>
      <c r="C196" s="80"/>
      <c r="D196" s="74"/>
      <c r="E196" s="20">
        <v>2023</v>
      </c>
      <c r="F196" s="18">
        <f t="shared" si="6"/>
        <v>0</v>
      </c>
      <c r="G196" s="2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/>
    </row>
    <row r="197" spans="1:13" ht="15.75" x14ac:dyDescent="0.25">
      <c r="A197" s="91"/>
      <c r="B197" s="11"/>
      <c r="C197" s="80"/>
      <c r="D197" s="74"/>
      <c r="E197" s="20">
        <v>2024</v>
      </c>
      <c r="F197" s="18">
        <f t="shared" si="6"/>
        <v>0</v>
      </c>
      <c r="G197" s="2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/>
    </row>
    <row r="198" spans="1:13" ht="20.25" customHeight="1" x14ac:dyDescent="0.25">
      <c r="A198" s="91"/>
      <c r="B198" s="23"/>
      <c r="C198" s="80"/>
      <c r="D198" s="74"/>
      <c r="E198" s="20">
        <v>2025</v>
      </c>
      <c r="F198" s="18">
        <f t="shared" si="6"/>
        <v>0</v>
      </c>
      <c r="G198" s="2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/>
    </row>
    <row r="199" spans="1:13" ht="15.75" x14ac:dyDescent="0.25">
      <c r="A199" s="91"/>
      <c r="B199" s="11"/>
      <c r="C199" s="80"/>
      <c r="D199" s="74"/>
      <c r="E199" s="20">
        <v>2026</v>
      </c>
      <c r="F199" s="18">
        <f t="shared" si="6"/>
        <v>0</v>
      </c>
      <c r="G199" s="2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/>
    </row>
    <row r="200" spans="1:13" ht="31.5" x14ac:dyDescent="0.25">
      <c r="A200" s="91"/>
      <c r="B200" s="11"/>
      <c r="C200" s="80" t="s">
        <v>22</v>
      </c>
      <c r="D200" s="74" t="s">
        <v>43</v>
      </c>
      <c r="E200" s="18" t="s">
        <v>42</v>
      </c>
      <c r="F200" s="18">
        <f>G200+H200+I200+L200</f>
        <v>44826.41</v>
      </c>
      <c r="G200" s="2">
        <f>G201+G202+G203+G204+G205+G206+G207</f>
        <v>44826.41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 t="s">
        <v>68</v>
      </c>
    </row>
    <row r="201" spans="1:13" ht="15.75" x14ac:dyDescent="0.25">
      <c r="A201" s="91"/>
      <c r="B201" s="11"/>
      <c r="C201" s="80"/>
      <c r="D201" s="74"/>
      <c r="E201" s="20">
        <v>2020</v>
      </c>
      <c r="F201" s="18">
        <f t="shared" si="6"/>
        <v>44826.41</v>
      </c>
      <c r="G201" s="1">
        <f>40000+2243.08+2583.33</f>
        <v>44826.41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 t="s">
        <v>56</v>
      </c>
    </row>
    <row r="202" spans="1:13" ht="15.75" x14ac:dyDescent="0.25">
      <c r="A202" s="91"/>
      <c r="B202" s="11"/>
      <c r="C202" s="80"/>
      <c r="D202" s="74"/>
      <c r="E202" s="20">
        <v>2021</v>
      </c>
      <c r="F202" s="18">
        <f t="shared" si="6"/>
        <v>0</v>
      </c>
      <c r="G202" s="2">
        <f>40000-40000</f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/>
    </row>
    <row r="203" spans="1:13" ht="15.75" x14ac:dyDescent="0.25">
      <c r="A203" s="91"/>
      <c r="B203" s="11"/>
      <c r="C203" s="80"/>
      <c r="D203" s="74"/>
      <c r="E203" s="20">
        <v>2022</v>
      </c>
      <c r="F203" s="18">
        <f t="shared" si="6"/>
        <v>0</v>
      </c>
      <c r="G203" s="2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/>
    </row>
    <row r="204" spans="1:13" ht="15.75" x14ac:dyDescent="0.25">
      <c r="A204" s="91"/>
      <c r="B204" s="11"/>
      <c r="C204" s="80"/>
      <c r="D204" s="74"/>
      <c r="E204" s="20">
        <v>2023</v>
      </c>
      <c r="F204" s="18">
        <f t="shared" si="6"/>
        <v>0</v>
      </c>
      <c r="G204" s="2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/>
    </row>
    <row r="205" spans="1:13" ht="15.75" x14ac:dyDescent="0.25">
      <c r="A205" s="91"/>
      <c r="B205" s="11"/>
      <c r="C205" s="80"/>
      <c r="D205" s="74"/>
      <c r="E205" s="20">
        <v>2024</v>
      </c>
      <c r="F205" s="18">
        <f t="shared" si="6"/>
        <v>0</v>
      </c>
      <c r="G205" s="2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/>
    </row>
    <row r="206" spans="1:13" ht="23.25" customHeight="1" x14ac:dyDescent="0.25">
      <c r="A206" s="74"/>
      <c r="B206" s="11"/>
      <c r="C206" s="80"/>
      <c r="D206" s="74"/>
      <c r="E206" s="20">
        <v>2025</v>
      </c>
      <c r="F206" s="18">
        <f t="shared" si="6"/>
        <v>0</v>
      </c>
      <c r="G206" s="2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/>
    </row>
    <row r="207" spans="1:13" ht="15.75" x14ac:dyDescent="0.25">
      <c r="A207" s="74"/>
      <c r="B207" s="11"/>
      <c r="C207" s="80"/>
      <c r="D207" s="74"/>
      <c r="E207" s="20">
        <v>2026</v>
      </c>
      <c r="F207" s="18">
        <f t="shared" si="6"/>
        <v>0</v>
      </c>
      <c r="G207" s="2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/>
    </row>
    <row r="208" spans="1:13" ht="22.5" customHeight="1" x14ac:dyDescent="0.25">
      <c r="A208" s="74"/>
      <c r="B208" s="11"/>
      <c r="C208" s="80" t="s">
        <v>25</v>
      </c>
      <c r="D208" s="74" t="s">
        <v>43</v>
      </c>
      <c r="E208" s="18" t="s">
        <v>42</v>
      </c>
      <c r="F208" s="18">
        <f t="shared" si="6"/>
        <v>3871</v>
      </c>
      <c r="G208" s="57">
        <f>G209+G210+G211+G212+G213+G214+G215</f>
        <v>3871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 t="s">
        <v>68</v>
      </c>
    </row>
    <row r="209" spans="1:13" ht="15.75" x14ac:dyDescent="0.25">
      <c r="A209" s="74"/>
      <c r="B209" s="11"/>
      <c r="C209" s="80"/>
      <c r="D209" s="74"/>
      <c r="E209" s="20">
        <v>2020</v>
      </c>
      <c r="F209" s="18">
        <f t="shared" ref="F209:F263" si="7">G209+H209+I209</f>
        <v>0</v>
      </c>
      <c r="G209" s="2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3" ht="15.75" x14ac:dyDescent="0.25">
      <c r="A210" s="74"/>
      <c r="B210" s="11"/>
      <c r="C210" s="80"/>
      <c r="D210" s="74"/>
      <c r="E210" s="20">
        <v>2021</v>
      </c>
      <c r="F210" s="18">
        <f t="shared" si="7"/>
        <v>3871</v>
      </c>
      <c r="G210" s="2">
        <v>3871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 t="s">
        <v>51</v>
      </c>
    </row>
    <row r="211" spans="1:13" ht="15.75" x14ac:dyDescent="0.25">
      <c r="A211" s="74"/>
      <c r="B211" s="11"/>
      <c r="C211" s="80"/>
      <c r="D211" s="74"/>
      <c r="E211" s="20">
        <v>2022</v>
      </c>
      <c r="F211" s="18">
        <f t="shared" si="7"/>
        <v>0</v>
      </c>
      <c r="G211" s="2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/>
    </row>
    <row r="212" spans="1:13" ht="15.75" x14ac:dyDescent="0.25">
      <c r="A212" s="74"/>
      <c r="B212" s="11"/>
      <c r="C212" s="80"/>
      <c r="D212" s="74"/>
      <c r="E212" s="20">
        <v>2023</v>
      </c>
      <c r="F212" s="18">
        <f t="shared" si="7"/>
        <v>0</v>
      </c>
      <c r="G212" s="2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/>
    </row>
    <row r="213" spans="1:13" ht="15.75" x14ac:dyDescent="0.25">
      <c r="A213" s="74"/>
      <c r="B213" s="11"/>
      <c r="C213" s="80"/>
      <c r="D213" s="74"/>
      <c r="E213" s="20">
        <v>2024</v>
      </c>
      <c r="F213" s="18">
        <f t="shared" si="7"/>
        <v>0</v>
      </c>
      <c r="G213" s="2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/>
    </row>
    <row r="214" spans="1:13" ht="22.5" customHeight="1" x14ac:dyDescent="0.25">
      <c r="A214" s="74"/>
      <c r="B214" s="11"/>
      <c r="C214" s="80"/>
      <c r="D214" s="74"/>
      <c r="E214" s="20">
        <v>2025</v>
      </c>
      <c r="F214" s="18">
        <f t="shared" si="7"/>
        <v>0</v>
      </c>
      <c r="G214" s="2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/>
    </row>
    <row r="215" spans="1:13" ht="15.75" x14ac:dyDescent="0.25">
      <c r="A215" s="74"/>
      <c r="B215" s="11"/>
      <c r="C215" s="80"/>
      <c r="D215" s="74"/>
      <c r="E215" s="20">
        <v>2026</v>
      </c>
      <c r="F215" s="18">
        <f t="shared" si="7"/>
        <v>0</v>
      </c>
      <c r="G215" s="2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/>
    </row>
    <row r="216" spans="1:13" ht="31.5" x14ac:dyDescent="0.25">
      <c r="A216" s="74"/>
      <c r="B216" s="11"/>
      <c r="C216" s="80" t="s">
        <v>26</v>
      </c>
      <c r="D216" s="74" t="s">
        <v>43</v>
      </c>
      <c r="E216" s="18" t="s">
        <v>42</v>
      </c>
      <c r="F216" s="18">
        <f t="shared" si="7"/>
        <v>1351.1</v>
      </c>
      <c r="G216" s="57">
        <f>G217+G218+G219+G220+G221+G222+G223</f>
        <v>1351.1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 t="s">
        <v>68</v>
      </c>
    </row>
    <row r="217" spans="1:13" ht="15.75" x14ac:dyDescent="0.25">
      <c r="A217" s="74"/>
      <c r="B217" s="11"/>
      <c r="C217" s="80"/>
      <c r="D217" s="74"/>
      <c r="E217" s="20">
        <v>2020</v>
      </c>
      <c r="F217" s="18">
        <f t="shared" si="7"/>
        <v>74.3</v>
      </c>
      <c r="G217" s="2">
        <f>20+54.3</f>
        <v>74.3</v>
      </c>
      <c r="H217" s="18">
        <v>0</v>
      </c>
      <c r="I217" s="18">
        <v>0</v>
      </c>
      <c r="J217" s="18"/>
      <c r="K217" s="18"/>
      <c r="L217" s="18">
        <v>0</v>
      </c>
      <c r="M217" s="18"/>
    </row>
    <row r="218" spans="1:13" ht="15.75" x14ac:dyDescent="0.25">
      <c r="A218" s="74"/>
      <c r="B218" s="11"/>
      <c r="C218" s="80"/>
      <c r="D218" s="74"/>
      <c r="E218" s="20">
        <v>2021</v>
      </c>
      <c r="F218" s="18">
        <f t="shared" si="7"/>
        <v>1276.8</v>
      </c>
      <c r="G218" s="2">
        <f>1296.8-20</f>
        <v>1276.8</v>
      </c>
      <c r="H218" s="18">
        <v>0</v>
      </c>
      <c r="I218" s="18">
        <v>0</v>
      </c>
      <c r="J218" s="18"/>
      <c r="K218" s="18"/>
      <c r="L218" s="18">
        <v>0</v>
      </c>
      <c r="M218" s="18" t="s">
        <v>51</v>
      </c>
    </row>
    <row r="219" spans="1:13" ht="15.75" x14ac:dyDescent="0.25">
      <c r="A219" s="74"/>
      <c r="B219" s="11"/>
      <c r="C219" s="80"/>
      <c r="D219" s="74"/>
      <c r="E219" s="20">
        <v>2022</v>
      </c>
      <c r="F219" s="18">
        <f t="shared" si="7"/>
        <v>0</v>
      </c>
      <c r="G219" s="2">
        <v>0</v>
      </c>
      <c r="H219" s="18">
        <v>0</v>
      </c>
      <c r="I219" s="18">
        <v>0</v>
      </c>
      <c r="J219" s="18"/>
      <c r="K219" s="18"/>
      <c r="L219" s="18">
        <v>0</v>
      </c>
      <c r="M219" s="8"/>
    </row>
    <row r="220" spans="1:13" ht="15.75" x14ac:dyDescent="0.25">
      <c r="A220" s="74"/>
      <c r="B220" s="11"/>
      <c r="C220" s="80"/>
      <c r="D220" s="74"/>
      <c r="E220" s="20">
        <v>2023</v>
      </c>
      <c r="F220" s="18">
        <f t="shared" si="7"/>
        <v>0</v>
      </c>
      <c r="G220" s="2">
        <v>0</v>
      </c>
      <c r="H220" s="18">
        <v>0</v>
      </c>
      <c r="I220" s="18">
        <v>0</v>
      </c>
      <c r="J220" s="18"/>
      <c r="K220" s="18"/>
      <c r="L220" s="18">
        <v>0</v>
      </c>
      <c r="M220" s="18"/>
    </row>
    <row r="221" spans="1:13" ht="15.75" x14ac:dyDescent="0.25">
      <c r="A221" s="74"/>
      <c r="B221" s="11"/>
      <c r="C221" s="80"/>
      <c r="D221" s="74"/>
      <c r="E221" s="20">
        <v>2024</v>
      </c>
      <c r="F221" s="18">
        <f t="shared" si="7"/>
        <v>0</v>
      </c>
      <c r="G221" s="2">
        <v>0</v>
      </c>
      <c r="H221" s="18">
        <v>0</v>
      </c>
      <c r="I221" s="18">
        <v>0</v>
      </c>
      <c r="J221" s="18"/>
      <c r="K221" s="18"/>
      <c r="L221" s="18">
        <v>0</v>
      </c>
      <c r="M221" s="18"/>
    </row>
    <row r="222" spans="1:13" ht="15.75" x14ac:dyDescent="0.25">
      <c r="A222" s="74"/>
      <c r="B222" s="23"/>
      <c r="C222" s="80"/>
      <c r="D222" s="74"/>
      <c r="E222" s="20">
        <v>2025</v>
      </c>
      <c r="F222" s="18">
        <f t="shared" si="7"/>
        <v>0</v>
      </c>
      <c r="G222" s="2">
        <v>0</v>
      </c>
      <c r="H222" s="18">
        <v>0</v>
      </c>
      <c r="I222" s="18">
        <v>0</v>
      </c>
      <c r="J222" s="18"/>
      <c r="K222" s="18"/>
      <c r="L222" s="18">
        <v>0</v>
      </c>
      <c r="M222" s="18"/>
    </row>
    <row r="223" spans="1:13" ht="15.75" x14ac:dyDescent="0.25">
      <c r="A223" s="74"/>
      <c r="B223" s="11"/>
      <c r="C223" s="80"/>
      <c r="D223" s="74"/>
      <c r="E223" s="20">
        <v>2026</v>
      </c>
      <c r="F223" s="18">
        <f t="shared" si="7"/>
        <v>0</v>
      </c>
      <c r="G223" s="2">
        <v>0</v>
      </c>
      <c r="H223" s="18">
        <v>0</v>
      </c>
      <c r="I223" s="18">
        <v>0</v>
      </c>
      <c r="J223" s="18"/>
      <c r="K223" s="18"/>
      <c r="L223" s="18">
        <v>0</v>
      </c>
      <c r="M223" s="18"/>
    </row>
    <row r="224" spans="1:13" ht="31.5" x14ac:dyDescent="0.25">
      <c r="A224" s="74"/>
      <c r="B224" s="11"/>
      <c r="C224" s="80" t="s">
        <v>27</v>
      </c>
      <c r="D224" s="74" t="s">
        <v>43</v>
      </c>
      <c r="E224" s="18" t="s">
        <v>42</v>
      </c>
      <c r="F224" s="18">
        <f t="shared" si="7"/>
        <v>44475.6</v>
      </c>
      <c r="G224" s="57">
        <f>G225+G226+G227+G228+G229+G230+G231</f>
        <v>44475.6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 t="s">
        <v>68</v>
      </c>
    </row>
    <row r="225" spans="1:13" ht="21" customHeight="1" x14ac:dyDescent="0.25">
      <c r="A225" s="74"/>
      <c r="B225" s="11"/>
      <c r="C225" s="80"/>
      <c r="D225" s="74"/>
      <c r="E225" s="20">
        <v>2020</v>
      </c>
      <c r="F225" s="18">
        <f t="shared" si="7"/>
        <v>8891.2000000000007</v>
      </c>
      <c r="G225" s="2">
        <f>22228-13336.8</f>
        <v>8891.2000000000007</v>
      </c>
      <c r="H225" s="18">
        <v>0</v>
      </c>
      <c r="I225" s="18">
        <v>0</v>
      </c>
      <c r="J225" s="18"/>
      <c r="K225" s="18"/>
      <c r="L225" s="18">
        <v>0</v>
      </c>
    </row>
    <row r="226" spans="1:13" ht="21" customHeight="1" x14ac:dyDescent="0.25">
      <c r="A226" s="74"/>
      <c r="B226" s="11"/>
      <c r="C226" s="80"/>
      <c r="D226" s="74"/>
      <c r="E226" s="20">
        <v>2021</v>
      </c>
      <c r="F226" s="18">
        <f t="shared" si="7"/>
        <v>13336.8</v>
      </c>
      <c r="G226" s="2">
        <v>13336.8</v>
      </c>
      <c r="H226" s="18">
        <v>0</v>
      </c>
      <c r="I226" s="18">
        <v>0</v>
      </c>
      <c r="J226" s="18"/>
      <c r="K226" s="18"/>
      <c r="L226" s="18">
        <v>0</v>
      </c>
      <c r="M226" s="18" t="s">
        <v>56</v>
      </c>
    </row>
    <row r="227" spans="1:13" ht="20.25" customHeight="1" x14ac:dyDescent="0.25">
      <c r="A227" s="74"/>
      <c r="B227" s="11"/>
      <c r="C227" s="80"/>
      <c r="D227" s="74"/>
      <c r="E227" s="20">
        <v>2022</v>
      </c>
      <c r="F227" s="18">
        <f t="shared" si="7"/>
        <v>22247.599999999999</v>
      </c>
      <c r="G227" s="2">
        <v>22247.599999999999</v>
      </c>
      <c r="H227" s="18">
        <v>0</v>
      </c>
      <c r="I227" s="18">
        <v>0</v>
      </c>
      <c r="J227" s="18"/>
      <c r="K227" s="18"/>
      <c r="L227" s="18">
        <v>0</v>
      </c>
    </row>
    <row r="228" spans="1:13" ht="23.25" customHeight="1" x14ac:dyDescent="0.25">
      <c r="A228" s="74"/>
      <c r="B228" s="11"/>
      <c r="C228" s="80"/>
      <c r="D228" s="74"/>
      <c r="E228" s="20">
        <v>2023</v>
      </c>
      <c r="F228" s="18">
        <f t="shared" si="7"/>
        <v>0</v>
      </c>
      <c r="G228" s="2">
        <v>0</v>
      </c>
      <c r="H228" s="18">
        <v>0</v>
      </c>
      <c r="I228" s="18">
        <v>0</v>
      </c>
      <c r="J228" s="18"/>
      <c r="K228" s="18"/>
      <c r="L228" s="18">
        <v>0</v>
      </c>
      <c r="M228" s="18"/>
    </row>
    <row r="229" spans="1:13" ht="15.75" x14ac:dyDescent="0.25">
      <c r="A229" s="74"/>
      <c r="B229" s="11"/>
      <c r="C229" s="80"/>
      <c r="D229" s="74"/>
      <c r="E229" s="20">
        <v>2024</v>
      </c>
      <c r="F229" s="18">
        <f t="shared" si="7"/>
        <v>0</v>
      </c>
      <c r="G229" s="2">
        <v>0</v>
      </c>
      <c r="H229" s="18">
        <v>0</v>
      </c>
      <c r="I229" s="18">
        <v>0</v>
      </c>
      <c r="J229" s="18"/>
      <c r="K229" s="18"/>
      <c r="L229" s="18">
        <v>0</v>
      </c>
      <c r="M229" s="18"/>
    </row>
    <row r="230" spans="1:13" ht="19.5" customHeight="1" x14ac:dyDescent="0.25">
      <c r="A230" s="91"/>
      <c r="B230" s="23"/>
      <c r="C230" s="80"/>
      <c r="D230" s="74"/>
      <c r="E230" s="20">
        <v>2025</v>
      </c>
      <c r="F230" s="18">
        <f t="shared" si="7"/>
        <v>0</v>
      </c>
      <c r="G230" s="2">
        <v>0</v>
      </c>
      <c r="H230" s="18">
        <v>0</v>
      </c>
      <c r="I230" s="18">
        <v>0</v>
      </c>
      <c r="J230" s="18"/>
      <c r="K230" s="18"/>
      <c r="L230" s="18">
        <v>0</v>
      </c>
      <c r="M230" s="18"/>
    </row>
    <row r="231" spans="1:13" ht="15.75" x14ac:dyDescent="0.25">
      <c r="A231" s="91"/>
      <c r="B231" s="11"/>
      <c r="C231" s="80"/>
      <c r="D231" s="74"/>
      <c r="E231" s="20">
        <v>2026</v>
      </c>
      <c r="F231" s="18">
        <f t="shared" si="7"/>
        <v>0</v>
      </c>
      <c r="G231" s="2">
        <v>0</v>
      </c>
      <c r="H231" s="18">
        <v>0</v>
      </c>
      <c r="I231" s="18">
        <v>0</v>
      </c>
      <c r="J231" s="18"/>
      <c r="K231" s="18"/>
      <c r="L231" s="18">
        <v>0</v>
      </c>
      <c r="M231" s="18"/>
    </row>
    <row r="232" spans="1:13" ht="31.5" x14ac:dyDescent="0.25">
      <c r="A232" s="91"/>
      <c r="B232" s="11"/>
      <c r="C232" s="80" t="s">
        <v>28</v>
      </c>
      <c r="D232" s="74" t="s">
        <v>43</v>
      </c>
      <c r="E232" s="18" t="s">
        <v>42</v>
      </c>
      <c r="F232" s="18">
        <f t="shared" si="7"/>
        <v>81945.899999999994</v>
      </c>
      <c r="G232" s="57">
        <f>G233+G234+G235+G236+G237+G238+G239</f>
        <v>81945.899999999994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 t="s">
        <v>68</v>
      </c>
    </row>
    <row r="233" spans="1:13" ht="15.75" x14ac:dyDescent="0.25">
      <c r="A233" s="91"/>
      <c r="B233" s="11"/>
      <c r="C233" s="80"/>
      <c r="D233" s="74"/>
      <c r="E233" s="20">
        <v>2020</v>
      </c>
      <c r="F233" s="18">
        <f t="shared" si="7"/>
        <v>13081.2</v>
      </c>
      <c r="G233" s="2">
        <f>32703-19621.8</f>
        <v>13081.2</v>
      </c>
      <c r="H233" s="18">
        <v>0</v>
      </c>
      <c r="I233" s="18">
        <v>0</v>
      </c>
      <c r="J233" s="18"/>
      <c r="K233" s="18"/>
      <c r="L233" s="18">
        <v>0</v>
      </c>
    </row>
    <row r="234" spans="1:13" ht="15.75" x14ac:dyDescent="0.25">
      <c r="A234" s="91"/>
      <c r="B234" s="11"/>
      <c r="C234" s="80"/>
      <c r="D234" s="74"/>
      <c r="E234" s="20">
        <v>2021</v>
      </c>
      <c r="F234" s="18">
        <f t="shared" si="7"/>
        <v>19621.8</v>
      </c>
      <c r="G234" s="2">
        <v>19621.8</v>
      </c>
      <c r="H234" s="18">
        <v>0</v>
      </c>
      <c r="I234" s="18">
        <v>0</v>
      </c>
      <c r="J234" s="18"/>
      <c r="K234" s="18"/>
      <c r="L234" s="18">
        <v>0</v>
      </c>
      <c r="M234" s="18" t="s">
        <v>56</v>
      </c>
    </row>
    <row r="235" spans="1:13" ht="15.75" x14ac:dyDescent="0.25">
      <c r="A235" s="91"/>
      <c r="B235" s="11"/>
      <c r="C235" s="80"/>
      <c r="D235" s="74"/>
      <c r="E235" s="20">
        <v>2022</v>
      </c>
      <c r="F235" s="18">
        <f t="shared" si="7"/>
        <v>49242.9</v>
      </c>
      <c r="G235" s="2">
        <v>49242.9</v>
      </c>
      <c r="H235" s="18">
        <v>0</v>
      </c>
      <c r="I235" s="18">
        <v>0</v>
      </c>
      <c r="J235" s="18"/>
      <c r="K235" s="18"/>
      <c r="L235" s="18">
        <v>0</v>
      </c>
      <c r="M235" s="18"/>
    </row>
    <row r="236" spans="1:13" ht="15.75" x14ac:dyDescent="0.25">
      <c r="A236" s="91"/>
      <c r="B236" s="11"/>
      <c r="C236" s="80"/>
      <c r="D236" s="74"/>
      <c r="E236" s="20">
        <v>2023</v>
      </c>
      <c r="F236" s="18">
        <f t="shared" si="7"/>
        <v>0</v>
      </c>
      <c r="G236" s="2">
        <v>0</v>
      </c>
      <c r="H236" s="18">
        <v>0</v>
      </c>
      <c r="I236" s="18">
        <v>0</v>
      </c>
      <c r="J236" s="18"/>
      <c r="K236" s="18"/>
      <c r="L236" s="18">
        <v>0</v>
      </c>
      <c r="M236" s="18"/>
    </row>
    <row r="237" spans="1:13" ht="15.75" x14ac:dyDescent="0.25">
      <c r="A237" s="91"/>
      <c r="B237" s="11"/>
      <c r="C237" s="80"/>
      <c r="D237" s="74"/>
      <c r="E237" s="20">
        <v>2024</v>
      </c>
      <c r="F237" s="18">
        <f t="shared" si="7"/>
        <v>0</v>
      </c>
      <c r="G237" s="2">
        <v>0</v>
      </c>
      <c r="H237" s="18">
        <v>0</v>
      </c>
      <c r="I237" s="18">
        <v>0</v>
      </c>
      <c r="J237" s="18"/>
      <c r="K237" s="18"/>
      <c r="L237" s="18">
        <v>0</v>
      </c>
      <c r="M237" s="18"/>
    </row>
    <row r="238" spans="1:13" ht="15.75" x14ac:dyDescent="0.25">
      <c r="A238" s="91"/>
      <c r="B238" s="23"/>
      <c r="C238" s="80"/>
      <c r="D238" s="74"/>
      <c r="E238" s="20">
        <v>2025</v>
      </c>
      <c r="F238" s="18">
        <f t="shared" si="7"/>
        <v>0</v>
      </c>
      <c r="G238" s="2">
        <v>0</v>
      </c>
      <c r="H238" s="18">
        <v>0</v>
      </c>
      <c r="I238" s="18">
        <v>0</v>
      </c>
      <c r="J238" s="18"/>
      <c r="K238" s="18"/>
      <c r="L238" s="18">
        <v>0</v>
      </c>
      <c r="M238" s="18"/>
    </row>
    <row r="239" spans="1:13" ht="20.25" customHeight="1" x14ac:dyDescent="0.25">
      <c r="A239" s="91"/>
      <c r="B239" s="11"/>
      <c r="C239" s="80"/>
      <c r="D239" s="74"/>
      <c r="E239" s="20">
        <v>2026</v>
      </c>
      <c r="F239" s="18">
        <f t="shared" si="7"/>
        <v>0</v>
      </c>
      <c r="G239" s="2">
        <v>0</v>
      </c>
      <c r="H239" s="18">
        <v>0</v>
      </c>
      <c r="I239" s="18">
        <v>0</v>
      </c>
      <c r="J239" s="18"/>
      <c r="K239" s="18"/>
      <c r="L239" s="18">
        <v>0</v>
      </c>
      <c r="M239" s="18"/>
    </row>
    <row r="240" spans="1:13" ht="31.5" x14ac:dyDescent="0.25">
      <c r="A240" s="91"/>
      <c r="B240" s="11"/>
      <c r="C240" s="80" t="s">
        <v>117</v>
      </c>
      <c r="D240" s="74" t="s">
        <v>43</v>
      </c>
      <c r="E240" s="18" t="s">
        <v>42</v>
      </c>
      <c r="F240" s="18">
        <f t="shared" ref="F240:F247" si="8">G240+H240+I240</f>
        <v>57945</v>
      </c>
      <c r="G240" s="57">
        <f>G241+G242+G243+G244+G245+G246+G247</f>
        <v>57945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 t="s">
        <v>68</v>
      </c>
    </row>
    <row r="241" spans="1:13" ht="15.75" x14ac:dyDescent="0.25">
      <c r="A241" s="91"/>
      <c r="B241" s="11"/>
      <c r="C241" s="80"/>
      <c r="D241" s="74"/>
      <c r="E241" s="20">
        <v>2020</v>
      </c>
      <c r="F241" s="18">
        <f t="shared" si="8"/>
        <v>25139.800000000003</v>
      </c>
      <c r="G241" s="2">
        <f>57945-32805.2</f>
        <v>25139.800000000003</v>
      </c>
      <c r="H241" s="18">
        <v>0</v>
      </c>
      <c r="I241" s="18">
        <v>0</v>
      </c>
      <c r="J241" s="18"/>
      <c r="K241" s="18"/>
      <c r="L241" s="18">
        <v>0</v>
      </c>
      <c r="M241" s="18"/>
    </row>
    <row r="242" spans="1:13" ht="15.75" x14ac:dyDescent="0.25">
      <c r="A242" s="91"/>
      <c r="B242" s="11"/>
      <c r="C242" s="80"/>
      <c r="D242" s="74"/>
      <c r="E242" s="20">
        <v>2021</v>
      </c>
      <c r="F242" s="18">
        <f t="shared" si="8"/>
        <v>32805.199999999997</v>
      </c>
      <c r="G242" s="2">
        <v>32805.199999999997</v>
      </c>
      <c r="H242" s="18">
        <v>0</v>
      </c>
      <c r="I242" s="18">
        <v>0</v>
      </c>
      <c r="J242" s="18"/>
      <c r="K242" s="18"/>
      <c r="L242" s="18">
        <v>0</v>
      </c>
      <c r="M242" s="18" t="s">
        <v>106</v>
      </c>
    </row>
    <row r="243" spans="1:13" ht="15.75" x14ac:dyDescent="0.25">
      <c r="A243" s="91"/>
      <c r="B243" s="11"/>
      <c r="C243" s="80"/>
      <c r="D243" s="74"/>
      <c r="E243" s="20">
        <v>2022</v>
      </c>
      <c r="F243" s="18">
        <f t="shared" si="8"/>
        <v>0</v>
      </c>
      <c r="G243" s="2">
        <v>0</v>
      </c>
      <c r="H243" s="18">
        <v>0</v>
      </c>
      <c r="I243" s="18">
        <v>0</v>
      </c>
      <c r="J243" s="18"/>
      <c r="K243" s="18"/>
      <c r="L243" s="18">
        <v>0</v>
      </c>
      <c r="M243" s="8"/>
    </row>
    <row r="244" spans="1:13" ht="15.75" x14ac:dyDescent="0.25">
      <c r="A244" s="91"/>
      <c r="B244" s="11"/>
      <c r="C244" s="80"/>
      <c r="D244" s="74"/>
      <c r="E244" s="20">
        <v>2023</v>
      </c>
      <c r="F244" s="18">
        <f t="shared" si="8"/>
        <v>0</v>
      </c>
      <c r="G244" s="2">
        <v>0</v>
      </c>
      <c r="H244" s="18">
        <v>0</v>
      </c>
      <c r="I244" s="18">
        <v>0</v>
      </c>
      <c r="J244" s="18"/>
      <c r="K244" s="18"/>
      <c r="L244" s="18">
        <v>0</v>
      </c>
      <c r="M244" s="18"/>
    </row>
    <row r="245" spans="1:13" ht="15.75" x14ac:dyDescent="0.25">
      <c r="A245" s="91"/>
      <c r="B245" s="11"/>
      <c r="C245" s="80"/>
      <c r="D245" s="74"/>
      <c r="E245" s="20">
        <v>2024</v>
      </c>
      <c r="F245" s="18">
        <f t="shared" si="8"/>
        <v>0</v>
      </c>
      <c r="G245" s="2">
        <v>0</v>
      </c>
      <c r="H245" s="18">
        <v>0</v>
      </c>
      <c r="I245" s="18">
        <v>0</v>
      </c>
      <c r="J245" s="18"/>
      <c r="K245" s="18"/>
      <c r="L245" s="18">
        <v>0</v>
      </c>
      <c r="M245" s="18"/>
    </row>
    <row r="246" spans="1:13" ht="15.75" x14ac:dyDescent="0.25">
      <c r="A246" s="91"/>
      <c r="B246" s="23"/>
      <c r="C246" s="80"/>
      <c r="D246" s="74"/>
      <c r="E246" s="20">
        <v>2025</v>
      </c>
      <c r="F246" s="18">
        <f t="shared" si="8"/>
        <v>0</v>
      </c>
      <c r="G246" s="2">
        <v>0</v>
      </c>
      <c r="H246" s="18">
        <v>0</v>
      </c>
      <c r="I246" s="18">
        <v>0</v>
      </c>
      <c r="J246" s="18"/>
      <c r="K246" s="18"/>
      <c r="L246" s="18">
        <v>0</v>
      </c>
      <c r="M246" s="18"/>
    </row>
    <row r="247" spans="1:13" ht="20.25" customHeight="1" x14ac:dyDescent="0.25">
      <c r="A247" s="91"/>
      <c r="B247" s="11"/>
      <c r="C247" s="80"/>
      <c r="D247" s="74"/>
      <c r="E247" s="20">
        <v>2026</v>
      </c>
      <c r="F247" s="18">
        <f t="shared" si="8"/>
        <v>0</v>
      </c>
      <c r="G247" s="2">
        <v>0</v>
      </c>
      <c r="H247" s="18">
        <v>0</v>
      </c>
      <c r="I247" s="18">
        <v>0</v>
      </c>
      <c r="J247" s="18"/>
      <c r="K247" s="18"/>
      <c r="L247" s="18">
        <v>0</v>
      </c>
      <c r="M247" s="18"/>
    </row>
    <row r="248" spans="1:13" ht="31.5" x14ac:dyDescent="0.25">
      <c r="A248" s="91"/>
      <c r="B248" s="11"/>
      <c r="C248" s="80" t="s">
        <v>73</v>
      </c>
      <c r="D248" s="74" t="s">
        <v>43</v>
      </c>
      <c r="E248" s="18" t="s">
        <v>42</v>
      </c>
      <c r="F248" s="18">
        <f t="shared" si="7"/>
        <v>1000</v>
      </c>
      <c r="G248" s="57">
        <f>G249+G250+G251+G252+G253+G254+G255</f>
        <v>1000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 t="s">
        <v>68</v>
      </c>
    </row>
    <row r="249" spans="1:13" ht="15.75" x14ac:dyDescent="0.25">
      <c r="A249" s="91"/>
      <c r="B249" s="11"/>
      <c r="C249" s="80"/>
      <c r="D249" s="74"/>
      <c r="E249" s="20">
        <v>2020</v>
      </c>
      <c r="F249" s="18">
        <f t="shared" si="7"/>
        <v>0</v>
      </c>
      <c r="G249" s="2">
        <v>0</v>
      </c>
      <c r="H249" s="18">
        <v>0</v>
      </c>
      <c r="I249" s="18">
        <v>0</v>
      </c>
      <c r="J249" s="18"/>
      <c r="K249" s="18"/>
      <c r="L249" s="18">
        <v>0</v>
      </c>
    </row>
    <row r="250" spans="1:13" ht="15.75" x14ac:dyDescent="0.25">
      <c r="A250" s="91"/>
      <c r="B250" s="11"/>
      <c r="C250" s="80"/>
      <c r="D250" s="74"/>
      <c r="E250" s="20">
        <v>2021</v>
      </c>
      <c r="F250" s="18">
        <f t="shared" si="7"/>
        <v>1000</v>
      </c>
      <c r="G250" s="18">
        <v>1000</v>
      </c>
      <c r="H250" s="18">
        <v>0</v>
      </c>
      <c r="I250" s="18">
        <v>0</v>
      </c>
      <c r="J250" s="18"/>
      <c r="K250" s="18"/>
      <c r="L250" s="18">
        <v>0</v>
      </c>
      <c r="M250" s="18" t="s">
        <v>51</v>
      </c>
    </row>
    <row r="251" spans="1:13" ht="15.75" x14ac:dyDescent="0.25">
      <c r="A251" s="91"/>
      <c r="B251" s="11"/>
      <c r="C251" s="80"/>
      <c r="D251" s="74"/>
      <c r="E251" s="20">
        <v>2022</v>
      </c>
      <c r="F251" s="18">
        <f t="shared" si="7"/>
        <v>0</v>
      </c>
      <c r="G251" s="18">
        <v>0</v>
      </c>
      <c r="H251" s="18">
        <v>0</v>
      </c>
      <c r="I251" s="18">
        <v>0</v>
      </c>
      <c r="J251" s="18"/>
      <c r="K251" s="18"/>
      <c r="L251" s="18">
        <v>0</v>
      </c>
      <c r="M251" s="18"/>
    </row>
    <row r="252" spans="1:13" ht="15.75" x14ac:dyDescent="0.25">
      <c r="A252" s="91"/>
      <c r="B252" s="11"/>
      <c r="C252" s="80"/>
      <c r="D252" s="74"/>
      <c r="E252" s="20">
        <v>2023</v>
      </c>
      <c r="F252" s="18">
        <f t="shared" si="7"/>
        <v>0</v>
      </c>
      <c r="G252" s="18">
        <v>0</v>
      </c>
      <c r="H252" s="18">
        <v>0</v>
      </c>
      <c r="I252" s="18">
        <v>0</v>
      </c>
      <c r="J252" s="18"/>
      <c r="K252" s="18"/>
      <c r="L252" s="18">
        <v>0</v>
      </c>
      <c r="M252" s="18"/>
    </row>
    <row r="253" spans="1:13" ht="15.75" x14ac:dyDescent="0.25">
      <c r="A253" s="91"/>
      <c r="B253" s="11"/>
      <c r="C253" s="80"/>
      <c r="D253" s="74"/>
      <c r="E253" s="20">
        <v>2024</v>
      </c>
      <c r="F253" s="18">
        <f t="shared" si="7"/>
        <v>0</v>
      </c>
      <c r="G253" s="18">
        <v>0</v>
      </c>
      <c r="H253" s="18">
        <v>0</v>
      </c>
      <c r="I253" s="18">
        <v>0</v>
      </c>
      <c r="J253" s="18"/>
      <c r="K253" s="18"/>
      <c r="L253" s="18">
        <v>0</v>
      </c>
      <c r="M253" s="18"/>
    </row>
    <row r="254" spans="1:13" ht="20.25" customHeight="1" x14ac:dyDescent="0.25">
      <c r="A254" s="74"/>
      <c r="B254" s="11"/>
      <c r="C254" s="80"/>
      <c r="D254" s="74"/>
      <c r="E254" s="20">
        <v>2025</v>
      </c>
      <c r="F254" s="18">
        <f t="shared" si="7"/>
        <v>0</v>
      </c>
      <c r="G254" s="18">
        <v>0</v>
      </c>
      <c r="H254" s="18">
        <v>0</v>
      </c>
      <c r="I254" s="18">
        <v>0</v>
      </c>
      <c r="J254" s="18"/>
      <c r="K254" s="18"/>
      <c r="L254" s="18">
        <v>0</v>
      </c>
      <c r="M254" s="18"/>
    </row>
    <row r="255" spans="1:13" ht="32.25" customHeight="1" x14ac:dyDescent="0.25">
      <c r="A255" s="74"/>
      <c r="B255" s="11"/>
      <c r="C255" s="80"/>
      <c r="D255" s="74"/>
      <c r="E255" s="20">
        <v>2026</v>
      </c>
      <c r="F255" s="18">
        <f t="shared" si="7"/>
        <v>0</v>
      </c>
      <c r="G255" s="18">
        <v>0</v>
      </c>
      <c r="H255" s="18">
        <v>0</v>
      </c>
      <c r="I255" s="18">
        <v>0</v>
      </c>
      <c r="J255" s="18"/>
      <c r="K255" s="18"/>
      <c r="L255" s="18">
        <v>0</v>
      </c>
      <c r="M255" s="18"/>
    </row>
    <row r="256" spans="1:13" ht="33.75" customHeight="1" x14ac:dyDescent="0.25">
      <c r="A256" s="74"/>
      <c r="B256" s="11"/>
      <c r="C256" s="80" t="s">
        <v>94</v>
      </c>
      <c r="D256" s="74" t="s">
        <v>43</v>
      </c>
      <c r="E256" s="18" t="s">
        <v>42</v>
      </c>
      <c r="F256" s="18">
        <f t="shared" si="7"/>
        <v>4820.1000000000004</v>
      </c>
      <c r="G256" s="18">
        <f>G263</f>
        <v>4820.1000000000004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 t="s">
        <v>68</v>
      </c>
    </row>
    <row r="257" spans="1:13" ht="15.75" x14ac:dyDescent="0.25">
      <c r="A257" s="74"/>
      <c r="B257" s="11"/>
      <c r="C257" s="80"/>
      <c r="D257" s="74"/>
      <c r="E257" s="20">
        <v>2020</v>
      </c>
      <c r="F257" s="18">
        <f t="shared" si="7"/>
        <v>0</v>
      </c>
      <c r="G257" s="18">
        <v>0</v>
      </c>
      <c r="H257" s="18">
        <v>0</v>
      </c>
      <c r="I257" s="18">
        <v>0</v>
      </c>
      <c r="J257" s="18"/>
      <c r="K257" s="18"/>
      <c r="L257" s="18">
        <v>0</v>
      </c>
      <c r="M257" s="18"/>
    </row>
    <row r="258" spans="1:13" ht="15.75" x14ac:dyDescent="0.25">
      <c r="A258" s="74"/>
      <c r="B258" s="11"/>
      <c r="C258" s="80"/>
      <c r="D258" s="74"/>
      <c r="E258" s="20">
        <v>2021</v>
      </c>
      <c r="F258" s="18">
        <f t="shared" si="7"/>
        <v>0</v>
      </c>
      <c r="G258" s="18">
        <v>0</v>
      </c>
      <c r="H258" s="18">
        <v>0</v>
      </c>
      <c r="I258" s="18">
        <v>0</v>
      </c>
      <c r="J258" s="18"/>
      <c r="K258" s="18"/>
      <c r="L258" s="18">
        <v>0</v>
      </c>
      <c r="M258" s="18"/>
    </row>
    <row r="259" spans="1:13" ht="15.75" x14ac:dyDescent="0.25">
      <c r="A259" s="74"/>
      <c r="B259" s="11"/>
      <c r="C259" s="80"/>
      <c r="D259" s="74"/>
      <c r="E259" s="20">
        <v>2022</v>
      </c>
      <c r="F259" s="18">
        <f t="shared" si="7"/>
        <v>0</v>
      </c>
      <c r="G259" s="18">
        <v>0</v>
      </c>
      <c r="H259" s="18">
        <v>0</v>
      </c>
      <c r="I259" s="18">
        <v>0</v>
      </c>
      <c r="J259" s="18"/>
      <c r="K259" s="18"/>
      <c r="L259" s="18">
        <v>0</v>
      </c>
      <c r="M259" s="18"/>
    </row>
    <row r="260" spans="1:13" ht="15.75" x14ac:dyDescent="0.25">
      <c r="A260" s="74"/>
      <c r="B260" s="11"/>
      <c r="C260" s="80"/>
      <c r="D260" s="74"/>
      <c r="E260" s="20">
        <v>2023</v>
      </c>
      <c r="F260" s="18">
        <f t="shared" si="7"/>
        <v>0</v>
      </c>
      <c r="G260" s="18">
        <v>0</v>
      </c>
      <c r="H260" s="18">
        <v>0</v>
      </c>
      <c r="I260" s="18">
        <v>0</v>
      </c>
      <c r="J260" s="18"/>
      <c r="K260" s="18"/>
      <c r="L260" s="18">
        <v>0</v>
      </c>
      <c r="M260" s="18"/>
    </row>
    <row r="261" spans="1:13" ht="15.75" x14ac:dyDescent="0.25">
      <c r="A261" s="74"/>
      <c r="B261" s="11"/>
      <c r="C261" s="80"/>
      <c r="D261" s="74"/>
      <c r="E261" s="20">
        <v>2024</v>
      </c>
      <c r="F261" s="18">
        <f t="shared" si="7"/>
        <v>0</v>
      </c>
      <c r="G261" s="18">
        <v>0</v>
      </c>
      <c r="H261" s="18">
        <v>0</v>
      </c>
      <c r="I261" s="18">
        <v>0</v>
      </c>
      <c r="J261" s="18"/>
      <c r="K261" s="18"/>
      <c r="L261" s="18">
        <v>0</v>
      </c>
      <c r="M261" s="18"/>
    </row>
    <row r="262" spans="1:13" ht="15.75" x14ac:dyDescent="0.25">
      <c r="A262" s="91"/>
      <c r="B262" s="23"/>
      <c r="C262" s="80"/>
      <c r="D262" s="74"/>
      <c r="E262" s="20">
        <v>2025</v>
      </c>
      <c r="F262" s="18">
        <f t="shared" si="7"/>
        <v>0</v>
      </c>
      <c r="G262" s="18">
        <v>0</v>
      </c>
      <c r="H262" s="18">
        <v>0</v>
      </c>
      <c r="I262" s="18">
        <v>0</v>
      </c>
      <c r="J262" s="18"/>
      <c r="K262" s="18"/>
      <c r="L262" s="18">
        <v>0</v>
      </c>
      <c r="M262" s="18"/>
    </row>
    <row r="263" spans="1:13" ht="15.75" x14ac:dyDescent="0.25">
      <c r="A263" s="91"/>
      <c r="B263" s="11"/>
      <c r="C263" s="80"/>
      <c r="D263" s="74"/>
      <c r="E263" s="20">
        <v>2026</v>
      </c>
      <c r="F263" s="18">
        <f t="shared" si="7"/>
        <v>4820.1000000000004</v>
      </c>
      <c r="G263" s="18">
        <v>4820.1000000000004</v>
      </c>
      <c r="H263" s="18">
        <v>0</v>
      </c>
      <c r="I263" s="18">
        <v>0</v>
      </c>
      <c r="J263" s="18"/>
      <c r="K263" s="18"/>
      <c r="L263" s="18">
        <v>0</v>
      </c>
      <c r="M263" s="18" t="s">
        <v>51</v>
      </c>
    </row>
    <row r="264" spans="1:13" ht="31.5" x14ac:dyDescent="0.25">
      <c r="A264" s="91"/>
      <c r="B264" s="11"/>
      <c r="C264" s="80" t="s">
        <v>29</v>
      </c>
      <c r="D264" s="74" t="s">
        <v>43</v>
      </c>
      <c r="E264" s="18" t="s">
        <v>42</v>
      </c>
      <c r="F264" s="18">
        <f t="shared" ref="F264:F271" si="9">G264+H264+I264</f>
        <v>138483.16276000001</v>
      </c>
      <c r="G264" s="19">
        <f>G265+G266+G267+G268+G269+G270+G271</f>
        <v>51768.9</v>
      </c>
      <c r="H264" s="19">
        <f>H265+H266+H267+H268+H269+H270+H271</f>
        <v>435.75006000000002</v>
      </c>
      <c r="I264" s="19">
        <f>I265+I266+I267+I268+I269+I270+I271</f>
        <v>86278.512700000007</v>
      </c>
      <c r="J264" s="19">
        <f>J265+J266+J267+J268+J269+J270+J271</f>
        <v>0</v>
      </c>
      <c r="K264" s="19">
        <f>K265+K266+K267+K268+K269+K270+K271</f>
        <v>0</v>
      </c>
      <c r="L264" s="18">
        <v>0</v>
      </c>
      <c r="M264" s="18" t="s">
        <v>68</v>
      </c>
    </row>
    <row r="265" spans="1:13" ht="15.75" x14ac:dyDescent="0.25">
      <c r="A265" s="91"/>
      <c r="B265" s="11"/>
      <c r="C265" s="80"/>
      <c r="D265" s="74"/>
      <c r="E265" s="20">
        <v>2020</v>
      </c>
      <c r="F265" s="18">
        <f t="shared" si="9"/>
        <v>138483.16276000001</v>
      </c>
      <c r="G265" s="2">
        <f>3250.5+20710.3+33058-444.6-4805.3</f>
        <v>51768.9</v>
      </c>
      <c r="H265" s="2">
        <v>435.75006000000002</v>
      </c>
      <c r="I265" s="18">
        <v>86278.512700000007</v>
      </c>
      <c r="J265" s="18"/>
      <c r="K265" s="18"/>
      <c r="L265" s="18">
        <v>0</v>
      </c>
      <c r="M265" s="18" t="s">
        <v>107</v>
      </c>
    </row>
    <row r="266" spans="1:13" ht="15.75" x14ac:dyDescent="0.25">
      <c r="A266" s="91"/>
      <c r="B266" s="11"/>
      <c r="C266" s="80"/>
      <c r="D266" s="74"/>
      <c r="E266" s="20">
        <v>2021</v>
      </c>
      <c r="F266" s="18">
        <f t="shared" si="9"/>
        <v>0</v>
      </c>
      <c r="G266" s="2">
        <v>0</v>
      </c>
      <c r="H266" s="2">
        <v>0</v>
      </c>
      <c r="I266" s="18">
        <v>0</v>
      </c>
      <c r="J266" s="18"/>
      <c r="K266" s="18"/>
      <c r="L266" s="18">
        <v>0</v>
      </c>
      <c r="M266" s="18"/>
    </row>
    <row r="267" spans="1:13" ht="22.5" customHeight="1" x14ac:dyDescent="0.25">
      <c r="A267" s="74"/>
      <c r="B267" s="11"/>
      <c r="C267" s="80"/>
      <c r="D267" s="74"/>
      <c r="E267" s="20">
        <v>2022</v>
      </c>
      <c r="F267" s="18">
        <f t="shared" si="9"/>
        <v>0</v>
      </c>
      <c r="G267" s="2">
        <v>0</v>
      </c>
      <c r="H267" s="2">
        <v>0</v>
      </c>
      <c r="I267" s="18">
        <v>0</v>
      </c>
      <c r="J267" s="18"/>
      <c r="K267" s="18"/>
      <c r="L267" s="18">
        <v>0</v>
      </c>
      <c r="M267" s="18"/>
    </row>
    <row r="268" spans="1:13" ht="15.75" x14ac:dyDescent="0.25">
      <c r="A268" s="74"/>
      <c r="B268" s="11"/>
      <c r="C268" s="80"/>
      <c r="D268" s="74"/>
      <c r="E268" s="20">
        <v>2023</v>
      </c>
      <c r="F268" s="18">
        <f t="shared" si="9"/>
        <v>0</v>
      </c>
      <c r="G268" s="2">
        <v>0</v>
      </c>
      <c r="H268" s="2">
        <v>0</v>
      </c>
      <c r="I268" s="18">
        <v>0</v>
      </c>
      <c r="J268" s="18"/>
      <c r="K268" s="18"/>
      <c r="L268" s="18">
        <v>0</v>
      </c>
      <c r="M268" s="18"/>
    </row>
    <row r="269" spans="1:13" ht="15.75" x14ac:dyDescent="0.25">
      <c r="A269" s="74"/>
      <c r="B269" s="11"/>
      <c r="C269" s="80"/>
      <c r="D269" s="74"/>
      <c r="E269" s="20">
        <v>2024</v>
      </c>
      <c r="F269" s="18">
        <f t="shared" si="9"/>
        <v>0</v>
      </c>
      <c r="G269" s="2">
        <v>0</v>
      </c>
      <c r="H269" s="2">
        <v>0</v>
      </c>
      <c r="I269" s="18">
        <v>0</v>
      </c>
      <c r="J269" s="18"/>
      <c r="K269" s="18"/>
      <c r="L269" s="18">
        <v>0</v>
      </c>
      <c r="M269" s="18"/>
    </row>
    <row r="270" spans="1:13" ht="15.75" x14ac:dyDescent="0.25">
      <c r="A270" s="74"/>
      <c r="B270" s="11"/>
      <c r="C270" s="80"/>
      <c r="D270" s="74"/>
      <c r="E270" s="20">
        <v>2025</v>
      </c>
      <c r="F270" s="18">
        <f t="shared" si="9"/>
        <v>0</v>
      </c>
      <c r="G270" s="2">
        <v>0</v>
      </c>
      <c r="H270" s="2">
        <v>0</v>
      </c>
      <c r="I270" s="18">
        <v>0</v>
      </c>
      <c r="J270" s="18"/>
      <c r="K270" s="18"/>
      <c r="L270" s="18">
        <v>0</v>
      </c>
      <c r="M270" s="18"/>
    </row>
    <row r="271" spans="1:13" ht="15.75" x14ac:dyDescent="0.25">
      <c r="A271" s="74"/>
      <c r="B271" s="11"/>
      <c r="C271" s="80"/>
      <c r="D271" s="74"/>
      <c r="E271" s="20">
        <v>2026</v>
      </c>
      <c r="F271" s="18">
        <f t="shared" si="9"/>
        <v>0</v>
      </c>
      <c r="G271" s="2">
        <v>0</v>
      </c>
      <c r="H271" s="2">
        <v>0</v>
      </c>
      <c r="I271" s="18">
        <v>0</v>
      </c>
      <c r="J271" s="18"/>
      <c r="K271" s="18"/>
      <c r="L271" s="18">
        <v>0</v>
      </c>
      <c r="M271" s="18"/>
    </row>
    <row r="272" spans="1:13" ht="31.5" x14ac:dyDescent="0.25">
      <c r="A272" s="74"/>
      <c r="B272" s="11"/>
      <c r="C272" s="80" t="s">
        <v>112</v>
      </c>
      <c r="D272" s="74" t="s">
        <v>43</v>
      </c>
      <c r="E272" s="18" t="s">
        <v>42</v>
      </c>
      <c r="F272" s="18">
        <f t="shared" ref="F272:F279" si="10">G272+H272+I272</f>
        <v>86937.175499999998</v>
      </c>
      <c r="G272" s="57">
        <f>G273+G274+G275+G276+G277+G278+G279</f>
        <v>434.9</v>
      </c>
      <c r="H272" s="57">
        <f>H273+H274+H275+H276+H277+H278+H279</f>
        <v>434.6848</v>
      </c>
      <c r="I272" s="19">
        <f>I273+I274+I275+I276+I277+I278+I279</f>
        <v>86067.590700000001</v>
      </c>
      <c r="J272" s="19">
        <f>J273+J274+J275+J276+J277+J278+J279</f>
        <v>0</v>
      </c>
      <c r="K272" s="19">
        <f>K273+K274+K275+K276+K277+K278+K279</f>
        <v>0</v>
      </c>
      <c r="L272" s="18">
        <v>0</v>
      </c>
      <c r="M272" s="18" t="s">
        <v>68</v>
      </c>
    </row>
    <row r="273" spans="1:13" ht="15.75" x14ac:dyDescent="0.25">
      <c r="A273" s="74"/>
      <c r="B273" s="11"/>
      <c r="C273" s="80"/>
      <c r="D273" s="74"/>
      <c r="E273" s="20">
        <v>2020</v>
      </c>
      <c r="F273" s="18">
        <f t="shared" si="10"/>
        <v>0</v>
      </c>
      <c r="G273" s="2">
        <v>0</v>
      </c>
      <c r="H273" s="2">
        <v>0</v>
      </c>
      <c r="I273" s="18">
        <v>0</v>
      </c>
      <c r="J273" s="18"/>
      <c r="K273" s="18"/>
      <c r="L273" s="18">
        <v>0</v>
      </c>
      <c r="M273" s="8"/>
    </row>
    <row r="274" spans="1:13" ht="15.75" x14ac:dyDescent="0.25">
      <c r="A274" s="74"/>
      <c r="B274" s="11"/>
      <c r="C274" s="80"/>
      <c r="D274" s="74"/>
      <c r="E274" s="20">
        <v>2021</v>
      </c>
      <c r="F274" s="18">
        <f t="shared" si="10"/>
        <v>86937.175499999998</v>
      </c>
      <c r="G274" s="2">
        <v>434.9</v>
      </c>
      <c r="H274" s="2">
        <v>434.6848</v>
      </c>
      <c r="I274" s="18">
        <v>86067.590700000001</v>
      </c>
      <c r="J274" s="18"/>
      <c r="K274" s="18"/>
      <c r="L274" s="18">
        <v>0</v>
      </c>
      <c r="M274" s="18" t="s">
        <v>107</v>
      </c>
    </row>
    <row r="275" spans="1:13" ht="14.25" customHeight="1" x14ac:dyDescent="0.25">
      <c r="A275" s="74"/>
      <c r="B275" s="11"/>
      <c r="C275" s="80"/>
      <c r="D275" s="74"/>
      <c r="E275" s="20">
        <v>2022</v>
      </c>
      <c r="F275" s="18">
        <f t="shared" si="10"/>
        <v>0</v>
      </c>
      <c r="G275" s="2">
        <v>0</v>
      </c>
      <c r="H275" s="2">
        <v>0</v>
      </c>
      <c r="I275" s="18">
        <v>0</v>
      </c>
      <c r="J275" s="18"/>
      <c r="K275" s="18"/>
      <c r="L275" s="18">
        <v>0</v>
      </c>
      <c r="M275" s="18"/>
    </row>
    <row r="276" spans="1:13" ht="15.75" x14ac:dyDescent="0.25">
      <c r="A276" s="74"/>
      <c r="B276" s="11"/>
      <c r="C276" s="80"/>
      <c r="D276" s="74"/>
      <c r="E276" s="20">
        <v>2023</v>
      </c>
      <c r="F276" s="18">
        <f t="shared" si="10"/>
        <v>0</v>
      </c>
      <c r="G276" s="2">
        <v>0</v>
      </c>
      <c r="H276" s="2">
        <v>0</v>
      </c>
      <c r="I276" s="18">
        <v>0</v>
      </c>
      <c r="J276" s="18"/>
      <c r="K276" s="18"/>
      <c r="L276" s="18">
        <v>0</v>
      </c>
      <c r="M276" s="18"/>
    </row>
    <row r="277" spans="1:13" ht="15.75" x14ac:dyDescent="0.25">
      <c r="A277" s="74"/>
      <c r="B277" s="11"/>
      <c r="C277" s="80"/>
      <c r="D277" s="74"/>
      <c r="E277" s="20">
        <v>2024</v>
      </c>
      <c r="F277" s="18">
        <f t="shared" si="10"/>
        <v>0</v>
      </c>
      <c r="G277" s="2">
        <v>0</v>
      </c>
      <c r="H277" s="2">
        <v>0</v>
      </c>
      <c r="I277" s="18">
        <v>0</v>
      </c>
      <c r="J277" s="18"/>
      <c r="K277" s="18"/>
      <c r="L277" s="18">
        <v>0</v>
      </c>
      <c r="M277" s="18"/>
    </row>
    <row r="278" spans="1:13" ht="15.75" x14ac:dyDescent="0.25">
      <c r="A278" s="74"/>
      <c r="B278" s="11"/>
      <c r="C278" s="80"/>
      <c r="D278" s="74"/>
      <c r="E278" s="20">
        <v>2025</v>
      </c>
      <c r="F278" s="18">
        <f t="shared" si="10"/>
        <v>0</v>
      </c>
      <c r="G278" s="2">
        <v>0</v>
      </c>
      <c r="H278" s="2">
        <v>0</v>
      </c>
      <c r="I278" s="18">
        <v>0</v>
      </c>
      <c r="J278" s="18"/>
      <c r="K278" s="18"/>
      <c r="L278" s="18">
        <v>0</v>
      </c>
      <c r="M278" s="18"/>
    </row>
    <row r="279" spans="1:13" ht="15.75" x14ac:dyDescent="0.25">
      <c r="A279" s="74"/>
      <c r="B279" s="11"/>
      <c r="C279" s="80"/>
      <c r="D279" s="74"/>
      <c r="E279" s="20">
        <v>2026</v>
      </c>
      <c r="F279" s="18">
        <f t="shared" si="10"/>
        <v>0</v>
      </c>
      <c r="G279" s="2">
        <v>0</v>
      </c>
      <c r="H279" s="2">
        <v>0</v>
      </c>
      <c r="I279" s="18">
        <v>0</v>
      </c>
      <c r="J279" s="18"/>
      <c r="K279" s="18"/>
      <c r="L279" s="18">
        <v>0</v>
      </c>
      <c r="M279" s="18"/>
    </row>
    <row r="280" spans="1:13" ht="31.5" x14ac:dyDescent="0.25">
      <c r="A280" s="74"/>
      <c r="B280" s="11"/>
      <c r="C280" s="80" t="s">
        <v>149</v>
      </c>
      <c r="D280" s="74" t="s">
        <v>43</v>
      </c>
      <c r="E280" s="18" t="s">
        <v>42</v>
      </c>
      <c r="F280" s="18">
        <f t="shared" ref="F280:F287" si="11">G280+H280+I280</f>
        <v>326965.39999999997</v>
      </c>
      <c r="G280" s="57">
        <f>G281+G282+G283+G284+G285+G286+G287</f>
        <v>19160.599999999999</v>
      </c>
      <c r="H280" s="57">
        <f>H281+H282+H283+H284+H285+H286+H287</f>
        <v>307804.79999999999</v>
      </c>
      <c r="I280" s="18">
        <v>0</v>
      </c>
      <c r="J280" s="18">
        <v>0</v>
      </c>
      <c r="K280" s="18">
        <v>0</v>
      </c>
      <c r="L280" s="18">
        <v>0</v>
      </c>
      <c r="M280" s="18" t="s">
        <v>68</v>
      </c>
    </row>
    <row r="281" spans="1:13" ht="15.75" x14ac:dyDescent="0.25">
      <c r="A281" s="74"/>
      <c r="B281" s="11"/>
      <c r="C281" s="80"/>
      <c r="D281" s="74"/>
      <c r="E281" s="20">
        <v>2020</v>
      </c>
      <c r="F281" s="18">
        <f t="shared" si="11"/>
        <v>5819.3</v>
      </c>
      <c r="G281" s="2">
        <v>5819.3</v>
      </c>
      <c r="H281" s="2">
        <f>12335-12335</f>
        <v>0</v>
      </c>
      <c r="I281" s="18">
        <v>0</v>
      </c>
      <c r="J281" s="18"/>
      <c r="K281" s="18"/>
      <c r="L281" s="18">
        <v>0</v>
      </c>
      <c r="M281" s="18" t="s">
        <v>51</v>
      </c>
    </row>
    <row r="282" spans="1:13" ht="15.75" x14ac:dyDescent="0.25">
      <c r="A282" s="74"/>
      <c r="B282" s="11"/>
      <c r="C282" s="80"/>
      <c r="D282" s="74"/>
      <c r="E282" s="20">
        <v>2021</v>
      </c>
      <c r="F282" s="18">
        <f t="shared" si="11"/>
        <v>307804.79999999999</v>
      </c>
      <c r="G282" s="2">
        <v>0</v>
      </c>
      <c r="H282" s="2">
        <f>151662.4+143807.4+12335</f>
        <v>307804.79999999999</v>
      </c>
      <c r="I282" s="18">
        <v>0</v>
      </c>
      <c r="J282" s="18"/>
      <c r="K282" s="18"/>
      <c r="L282" s="18">
        <v>0</v>
      </c>
      <c r="M282" s="18" t="s">
        <v>108</v>
      </c>
    </row>
    <row r="283" spans="1:13" ht="15.75" x14ac:dyDescent="0.25">
      <c r="A283" s="91"/>
      <c r="B283" s="23"/>
      <c r="C283" s="80"/>
      <c r="D283" s="74"/>
      <c r="E283" s="20">
        <v>2022</v>
      </c>
      <c r="F283" s="18">
        <f t="shared" si="11"/>
        <v>13341.3</v>
      </c>
      <c r="G283" s="2">
        <v>13341.3</v>
      </c>
      <c r="H283" s="2">
        <v>0</v>
      </c>
      <c r="I283" s="18">
        <v>0</v>
      </c>
      <c r="J283" s="18"/>
      <c r="K283" s="18"/>
      <c r="L283" s="18">
        <v>0</v>
      </c>
      <c r="M283" s="18"/>
    </row>
    <row r="284" spans="1:13" ht="15.75" x14ac:dyDescent="0.25">
      <c r="A284" s="91"/>
      <c r="B284" s="11"/>
      <c r="C284" s="80"/>
      <c r="D284" s="74"/>
      <c r="E284" s="20">
        <v>2023</v>
      </c>
      <c r="F284" s="18">
        <f t="shared" si="11"/>
        <v>0</v>
      </c>
      <c r="G284" s="2">
        <v>0</v>
      </c>
      <c r="H284" s="2">
        <v>0</v>
      </c>
      <c r="I284" s="18">
        <v>0</v>
      </c>
      <c r="J284" s="18"/>
      <c r="K284" s="18"/>
      <c r="L284" s="18">
        <v>0</v>
      </c>
      <c r="M284" s="18"/>
    </row>
    <row r="285" spans="1:13" ht="15.75" x14ac:dyDescent="0.25">
      <c r="A285" s="91"/>
      <c r="B285" s="11"/>
      <c r="C285" s="80"/>
      <c r="D285" s="74"/>
      <c r="E285" s="20">
        <v>2024</v>
      </c>
      <c r="F285" s="18">
        <f t="shared" si="11"/>
        <v>0</v>
      </c>
      <c r="G285" s="2">
        <v>0</v>
      </c>
      <c r="H285" s="2">
        <v>0</v>
      </c>
      <c r="I285" s="18">
        <v>0</v>
      </c>
      <c r="J285" s="18"/>
      <c r="K285" s="18"/>
      <c r="L285" s="18">
        <v>0</v>
      </c>
      <c r="M285" s="18"/>
    </row>
    <row r="286" spans="1:13" ht="15.75" x14ac:dyDescent="0.25">
      <c r="A286" s="91"/>
      <c r="B286" s="11"/>
      <c r="C286" s="80"/>
      <c r="D286" s="74"/>
      <c r="E286" s="20">
        <v>2025</v>
      </c>
      <c r="F286" s="18">
        <f t="shared" si="11"/>
        <v>0</v>
      </c>
      <c r="G286" s="2">
        <v>0</v>
      </c>
      <c r="H286" s="2">
        <v>0</v>
      </c>
      <c r="I286" s="18">
        <v>0</v>
      </c>
      <c r="J286" s="18"/>
      <c r="K286" s="18"/>
      <c r="L286" s="18">
        <v>0</v>
      </c>
      <c r="M286" s="18"/>
    </row>
    <row r="287" spans="1:13" ht="15.75" x14ac:dyDescent="0.25">
      <c r="A287" s="91"/>
      <c r="B287" s="11"/>
      <c r="C287" s="80"/>
      <c r="D287" s="74"/>
      <c r="E287" s="20">
        <v>2026</v>
      </c>
      <c r="F287" s="18">
        <f t="shared" si="11"/>
        <v>0</v>
      </c>
      <c r="G287" s="18">
        <v>0</v>
      </c>
      <c r="H287" s="18">
        <v>0</v>
      </c>
      <c r="I287" s="18">
        <v>0</v>
      </c>
      <c r="J287" s="18"/>
      <c r="K287" s="18"/>
      <c r="L287" s="18">
        <v>0</v>
      </c>
      <c r="M287" s="18"/>
    </row>
    <row r="288" spans="1:13" ht="24.75" customHeight="1" x14ac:dyDescent="0.25">
      <c r="A288" s="10"/>
      <c r="B288" s="87" t="s">
        <v>3</v>
      </c>
      <c r="C288" s="71" t="s">
        <v>20</v>
      </c>
      <c r="D288" s="74" t="s">
        <v>43</v>
      </c>
      <c r="E288" s="18" t="s">
        <v>42</v>
      </c>
      <c r="F288" s="18">
        <f t="shared" ref="F288:F351" si="12">G288+H288+I288</f>
        <v>629208.29564999999</v>
      </c>
      <c r="G288" s="19">
        <f>G289</f>
        <v>214033.1</v>
      </c>
      <c r="H288" s="18">
        <f>H289</f>
        <v>13110.79565</v>
      </c>
      <c r="I288" s="18">
        <f>I289</f>
        <v>402064.4</v>
      </c>
      <c r="J288" s="18">
        <v>0</v>
      </c>
      <c r="K288" s="18">
        <v>0</v>
      </c>
      <c r="L288" s="18">
        <v>0</v>
      </c>
      <c r="M288" s="18" t="s">
        <v>68</v>
      </c>
    </row>
    <row r="289" spans="1:13" ht="25.5" customHeight="1" x14ac:dyDescent="0.25">
      <c r="A289" s="10"/>
      <c r="B289" s="87"/>
      <c r="C289" s="72"/>
      <c r="D289" s="74"/>
      <c r="E289" s="20">
        <v>2020</v>
      </c>
      <c r="F289" s="18">
        <f t="shared" si="12"/>
        <v>629208.29564999999</v>
      </c>
      <c r="G289" s="18">
        <v>214033.1</v>
      </c>
      <c r="H289" s="18">
        <v>13110.79565</v>
      </c>
      <c r="I289" s="18">
        <v>402064.4</v>
      </c>
      <c r="J289" s="18"/>
      <c r="K289" s="18"/>
      <c r="L289" s="18">
        <v>0</v>
      </c>
      <c r="M289" s="18" t="s">
        <v>57</v>
      </c>
    </row>
    <row r="290" spans="1:13" ht="14.25" customHeight="1" x14ac:dyDescent="0.25">
      <c r="A290" s="10"/>
      <c r="B290" s="87"/>
      <c r="C290" s="72"/>
      <c r="D290" s="74"/>
      <c r="E290" s="20">
        <v>2021</v>
      </c>
      <c r="F290" s="18">
        <f t="shared" si="12"/>
        <v>0</v>
      </c>
      <c r="G290" s="18">
        <v>0</v>
      </c>
      <c r="H290" s="18">
        <v>0</v>
      </c>
      <c r="I290" s="18">
        <v>0</v>
      </c>
      <c r="J290" s="18"/>
      <c r="K290" s="18"/>
      <c r="L290" s="18">
        <v>0</v>
      </c>
      <c r="M290" s="18"/>
    </row>
    <row r="291" spans="1:13" ht="17.25" customHeight="1" x14ac:dyDescent="0.25">
      <c r="A291" s="10"/>
      <c r="B291" s="87"/>
      <c r="C291" s="72"/>
      <c r="D291" s="74"/>
      <c r="E291" s="20">
        <v>2022</v>
      </c>
      <c r="F291" s="18">
        <f t="shared" si="12"/>
        <v>0</v>
      </c>
      <c r="G291" s="18">
        <v>0</v>
      </c>
      <c r="H291" s="18">
        <v>0</v>
      </c>
      <c r="I291" s="18">
        <v>0</v>
      </c>
      <c r="J291" s="18"/>
      <c r="K291" s="18"/>
      <c r="L291" s="18">
        <v>0</v>
      </c>
      <c r="M291" s="18"/>
    </row>
    <row r="292" spans="1:13" ht="16.5" customHeight="1" x14ac:dyDescent="0.25">
      <c r="A292" s="74"/>
      <c r="B292" s="11"/>
      <c r="C292" s="72"/>
      <c r="D292" s="74"/>
      <c r="E292" s="20">
        <v>2023</v>
      </c>
      <c r="F292" s="18">
        <f t="shared" si="12"/>
        <v>0</v>
      </c>
      <c r="G292" s="18">
        <v>0</v>
      </c>
      <c r="H292" s="18">
        <v>0</v>
      </c>
      <c r="I292" s="18">
        <v>0</v>
      </c>
      <c r="J292" s="18"/>
      <c r="K292" s="18"/>
      <c r="L292" s="18">
        <v>0</v>
      </c>
      <c r="M292" s="18"/>
    </row>
    <row r="293" spans="1:13" ht="15.75" x14ac:dyDescent="0.25">
      <c r="A293" s="74"/>
      <c r="B293" s="11"/>
      <c r="C293" s="72"/>
      <c r="D293" s="74"/>
      <c r="E293" s="20">
        <v>2024</v>
      </c>
      <c r="F293" s="18">
        <f t="shared" si="12"/>
        <v>0</v>
      </c>
      <c r="G293" s="18">
        <v>0</v>
      </c>
      <c r="H293" s="18">
        <v>0</v>
      </c>
      <c r="I293" s="18">
        <v>0</v>
      </c>
      <c r="J293" s="18"/>
      <c r="K293" s="18"/>
      <c r="L293" s="18">
        <v>0</v>
      </c>
      <c r="M293" s="18"/>
    </row>
    <row r="294" spans="1:13" ht="15.75" x14ac:dyDescent="0.25">
      <c r="A294" s="74"/>
      <c r="B294" s="11"/>
      <c r="C294" s="72"/>
      <c r="D294" s="74"/>
      <c r="E294" s="20">
        <v>2025</v>
      </c>
      <c r="F294" s="18">
        <f t="shared" si="12"/>
        <v>0</v>
      </c>
      <c r="G294" s="18">
        <v>0</v>
      </c>
      <c r="H294" s="18">
        <v>0</v>
      </c>
      <c r="I294" s="18">
        <v>0</v>
      </c>
      <c r="J294" s="18"/>
      <c r="K294" s="18"/>
      <c r="L294" s="18">
        <v>0</v>
      </c>
      <c r="M294" s="18"/>
    </row>
    <row r="295" spans="1:13" ht="12.75" customHeight="1" x14ac:dyDescent="0.25">
      <c r="A295" s="74"/>
      <c r="B295" s="11"/>
      <c r="C295" s="73"/>
      <c r="D295" s="74"/>
      <c r="E295" s="20">
        <v>2026</v>
      </c>
      <c r="F295" s="18">
        <f t="shared" si="12"/>
        <v>0</v>
      </c>
      <c r="G295" s="18">
        <v>0</v>
      </c>
      <c r="H295" s="18">
        <v>0</v>
      </c>
      <c r="I295" s="18">
        <v>0</v>
      </c>
      <c r="J295" s="18"/>
      <c r="K295" s="18"/>
      <c r="L295" s="18">
        <v>0</v>
      </c>
      <c r="M295" s="18"/>
    </row>
    <row r="296" spans="1:13" ht="31.5" x14ac:dyDescent="0.25">
      <c r="A296" s="74"/>
      <c r="B296" s="11"/>
      <c r="C296" s="80" t="s">
        <v>118</v>
      </c>
      <c r="D296" s="74" t="s">
        <v>43</v>
      </c>
      <c r="E296" s="18" t="s">
        <v>42</v>
      </c>
      <c r="F296" s="18">
        <f t="shared" si="12"/>
        <v>3700.7</v>
      </c>
      <c r="G296" s="19">
        <f>G297+G298+G299+G300+G301+G302+G303</f>
        <v>3700.7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 t="s">
        <v>68</v>
      </c>
    </row>
    <row r="297" spans="1:13" ht="15.75" x14ac:dyDescent="0.25">
      <c r="A297" s="74"/>
      <c r="B297" s="11"/>
      <c r="C297" s="80"/>
      <c r="D297" s="74"/>
      <c r="E297" s="20">
        <v>2020</v>
      </c>
      <c r="F297" s="18">
        <f t="shared" si="12"/>
        <v>0</v>
      </c>
      <c r="G297" s="18">
        <v>0</v>
      </c>
      <c r="H297" s="18">
        <v>0</v>
      </c>
      <c r="I297" s="18">
        <v>0</v>
      </c>
      <c r="J297" s="18"/>
      <c r="K297" s="18"/>
      <c r="L297" s="18">
        <v>0</v>
      </c>
      <c r="M297" s="8"/>
    </row>
    <row r="298" spans="1:13" ht="15.75" x14ac:dyDescent="0.25">
      <c r="A298" s="74"/>
      <c r="B298" s="11"/>
      <c r="C298" s="80"/>
      <c r="D298" s="74"/>
      <c r="E298" s="20">
        <v>2021</v>
      </c>
      <c r="F298" s="18">
        <f t="shared" si="12"/>
        <v>0</v>
      </c>
      <c r="G298" s="18">
        <v>0</v>
      </c>
      <c r="H298" s="18">
        <v>0</v>
      </c>
      <c r="I298" s="18">
        <v>0</v>
      </c>
      <c r="J298" s="18"/>
      <c r="K298" s="18"/>
      <c r="L298" s="18">
        <v>0</v>
      </c>
      <c r="M298" s="18"/>
    </row>
    <row r="299" spans="1:13" ht="15.75" x14ac:dyDescent="0.25">
      <c r="A299" s="74"/>
      <c r="B299" s="11"/>
      <c r="C299" s="80"/>
      <c r="D299" s="74"/>
      <c r="E299" s="20">
        <v>2022</v>
      </c>
      <c r="F299" s="18">
        <f t="shared" si="12"/>
        <v>3700.7</v>
      </c>
      <c r="G299" s="18">
        <v>3700.7</v>
      </c>
      <c r="H299" s="18">
        <v>0</v>
      </c>
      <c r="I299" s="18">
        <v>0</v>
      </c>
      <c r="J299" s="18"/>
      <c r="K299" s="18"/>
      <c r="L299" s="18">
        <v>0</v>
      </c>
      <c r="M299" s="18" t="s">
        <v>51</v>
      </c>
    </row>
    <row r="300" spans="1:13" ht="21" customHeight="1" x14ac:dyDescent="0.25">
      <c r="A300" s="74"/>
      <c r="B300" s="11"/>
      <c r="C300" s="80"/>
      <c r="D300" s="74"/>
      <c r="E300" s="20">
        <v>2023</v>
      </c>
      <c r="F300" s="18">
        <f t="shared" si="12"/>
        <v>0</v>
      </c>
      <c r="G300" s="18">
        <v>0</v>
      </c>
      <c r="H300" s="18">
        <v>0</v>
      </c>
      <c r="I300" s="18">
        <v>0</v>
      </c>
      <c r="J300" s="18"/>
      <c r="K300" s="18"/>
      <c r="L300" s="18">
        <v>0</v>
      </c>
      <c r="M300" s="18"/>
    </row>
    <row r="301" spans="1:13" ht="22.5" customHeight="1" x14ac:dyDescent="0.25">
      <c r="A301" s="74"/>
      <c r="B301" s="11"/>
      <c r="C301" s="80"/>
      <c r="D301" s="74"/>
      <c r="E301" s="20">
        <v>2024</v>
      </c>
      <c r="F301" s="18">
        <f t="shared" si="12"/>
        <v>0</v>
      </c>
      <c r="G301" s="18">
        <v>0</v>
      </c>
      <c r="H301" s="18">
        <v>0</v>
      </c>
      <c r="I301" s="18">
        <v>0</v>
      </c>
      <c r="J301" s="18"/>
      <c r="K301" s="18"/>
      <c r="L301" s="18">
        <v>0</v>
      </c>
      <c r="M301" s="18"/>
    </row>
    <row r="302" spans="1:13" ht="23.25" customHeight="1" x14ac:dyDescent="0.25">
      <c r="A302" s="74"/>
      <c r="B302" s="11"/>
      <c r="C302" s="80"/>
      <c r="D302" s="74"/>
      <c r="E302" s="20">
        <v>2025</v>
      </c>
      <c r="F302" s="18">
        <f t="shared" si="12"/>
        <v>0</v>
      </c>
      <c r="G302" s="18">
        <v>0</v>
      </c>
      <c r="H302" s="18">
        <v>0</v>
      </c>
      <c r="I302" s="18">
        <v>0</v>
      </c>
      <c r="J302" s="18"/>
      <c r="K302" s="18"/>
      <c r="L302" s="18">
        <v>0</v>
      </c>
      <c r="M302" s="18"/>
    </row>
    <row r="303" spans="1:13" ht="22.5" customHeight="1" x14ac:dyDescent="0.25">
      <c r="A303" s="74"/>
      <c r="B303" s="11"/>
      <c r="C303" s="80"/>
      <c r="D303" s="74"/>
      <c r="E303" s="20">
        <v>2026</v>
      </c>
      <c r="F303" s="18">
        <f t="shared" si="12"/>
        <v>0</v>
      </c>
      <c r="G303" s="18">
        <v>0</v>
      </c>
      <c r="H303" s="18">
        <v>0</v>
      </c>
      <c r="I303" s="18">
        <v>0</v>
      </c>
      <c r="J303" s="18"/>
      <c r="K303" s="18"/>
      <c r="L303" s="18">
        <v>0</v>
      </c>
      <c r="M303" s="18"/>
    </row>
    <row r="304" spans="1:13" ht="31.5" x14ac:dyDescent="0.25">
      <c r="A304" s="74"/>
      <c r="B304" s="11"/>
      <c r="C304" s="80" t="s">
        <v>119</v>
      </c>
      <c r="D304" s="74" t="s">
        <v>43</v>
      </c>
      <c r="E304" s="18" t="s">
        <v>42</v>
      </c>
      <c r="F304" s="18">
        <f t="shared" ref="F304:F311" si="13">G304+H304+I304</f>
        <v>8181.9</v>
      </c>
      <c r="G304" s="19">
        <f>G305+G306+G307+G308+G309+G310+G311</f>
        <v>8181.9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 t="s">
        <v>68</v>
      </c>
    </row>
    <row r="305" spans="1:13" ht="15.75" x14ac:dyDescent="0.25">
      <c r="A305" s="74"/>
      <c r="B305" s="11"/>
      <c r="C305" s="80"/>
      <c r="D305" s="74"/>
      <c r="E305" s="20">
        <v>2020</v>
      </c>
      <c r="F305" s="18">
        <f t="shared" si="13"/>
        <v>0</v>
      </c>
      <c r="G305" s="18">
        <v>0</v>
      </c>
      <c r="H305" s="18">
        <v>0</v>
      </c>
      <c r="I305" s="18">
        <v>0</v>
      </c>
      <c r="J305" s="18"/>
      <c r="K305" s="18"/>
      <c r="L305" s="18">
        <v>0</v>
      </c>
      <c r="M305" s="8"/>
    </row>
    <row r="306" spans="1:13" ht="15.75" x14ac:dyDescent="0.25">
      <c r="A306" s="74"/>
      <c r="B306" s="11"/>
      <c r="C306" s="80"/>
      <c r="D306" s="74"/>
      <c r="E306" s="20">
        <v>2021</v>
      </c>
      <c r="F306" s="18">
        <f t="shared" si="13"/>
        <v>0</v>
      </c>
      <c r="G306" s="18">
        <v>0</v>
      </c>
      <c r="H306" s="18">
        <v>0</v>
      </c>
      <c r="I306" s="18">
        <v>0</v>
      </c>
      <c r="J306" s="18"/>
      <c r="K306" s="18"/>
      <c r="L306" s="18">
        <v>0</v>
      </c>
      <c r="M306" s="18"/>
    </row>
    <row r="307" spans="1:13" ht="15.75" x14ac:dyDescent="0.25">
      <c r="A307" s="74"/>
      <c r="B307" s="11"/>
      <c r="C307" s="80"/>
      <c r="D307" s="74"/>
      <c r="E307" s="20">
        <v>2022</v>
      </c>
      <c r="F307" s="18">
        <f t="shared" si="13"/>
        <v>8181.9</v>
      </c>
      <c r="G307" s="18">
        <v>8181.9</v>
      </c>
      <c r="H307" s="18">
        <v>0</v>
      </c>
      <c r="I307" s="18">
        <v>0</v>
      </c>
      <c r="J307" s="18"/>
      <c r="K307" s="18"/>
      <c r="L307" s="18">
        <v>0</v>
      </c>
      <c r="M307" s="18" t="s">
        <v>51</v>
      </c>
    </row>
    <row r="308" spans="1:13" ht="21" customHeight="1" x14ac:dyDescent="0.25">
      <c r="A308" s="74"/>
      <c r="B308" s="11"/>
      <c r="C308" s="80"/>
      <c r="D308" s="74"/>
      <c r="E308" s="20">
        <v>2023</v>
      </c>
      <c r="F308" s="18">
        <f t="shared" si="13"/>
        <v>0</v>
      </c>
      <c r="G308" s="18">
        <v>0</v>
      </c>
      <c r="H308" s="18">
        <v>0</v>
      </c>
      <c r="I308" s="18">
        <v>0</v>
      </c>
      <c r="J308" s="18"/>
      <c r="K308" s="18"/>
      <c r="L308" s="18">
        <v>0</v>
      </c>
      <c r="M308" s="18"/>
    </row>
    <row r="309" spans="1:13" ht="22.5" customHeight="1" x14ac:dyDescent="0.25">
      <c r="A309" s="74"/>
      <c r="B309" s="11"/>
      <c r="C309" s="80"/>
      <c r="D309" s="74"/>
      <c r="E309" s="20">
        <v>2024</v>
      </c>
      <c r="F309" s="18">
        <f t="shared" si="13"/>
        <v>0</v>
      </c>
      <c r="G309" s="18">
        <v>0</v>
      </c>
      <c r="H309" s="18">
        <v>0</v>
      </c>
      <c r="I309" s="18">
        <v>0</v>
      </c>
      <c r="J309" s="18"/>
      <c r="K309" s="18"/>
      <c r="L309" s="18">
        <v>0</v>
      </c>
      <c r="M309" s="18"/>
    </row>
    <row r="310" spans="1:13" ht="23.25" customHeight="1" x14ac:dyDescent="0.25">
      <c r="A310" s="74"/>
      <c r="B310" s="11"/>
      <c r="C310" s="80"/>
      <c r="D310" s="74"/>
      <c r="E310" s="20">
        <v>2025</v>
      </c>
      <c r="F310" s="18">
        <f t="shared" si="13"/>
        <v>0</v>
      </c>
      <c r="G310" s="18">
        <v>0</v>
      </c>
      <c r="H310" s="18">
        <v>0</v>
      </c>
      <c r="I310" s="18">
        <v>0</v>
      </c>
      <c r="J310" s="18"/>
      <c r="K310" s="18"/>
      <c r="L310" s="18">
        <v>0</v>
      </c>
      <c r="M310" s="18"/>
    </row>
    <row r="311" spans="1:13" ht="22.5" customHeight="1" x14ac:dyDescent="0.25">
      <c r="A311" s="74"/>
      <c r="B311" s="11"/>
      <c r="C311" s="80"/>
      <c r="D311" s="74"/>
      <c r="E311" s="20">
        <v>2026</v>
      </c>
      <c r="F311" s="18">
        <f t="shared" si="13"/>
        <v>0</v>
      </c>
      <c r="G311" s="18">
        <v>0</v>
      </c>
      <c r="H311" s="18">
        <v>0</v>
      </c>
      <c r="I311" s="18">
        <v>0</v>
      </c>
      <c r="J311" s="18"/>
      <c r="K311" s="18"/>
      <c r="L311" s="18">
        <v>0</v>
      </c>
      <c r="M311" s="18"/>
    </row>
    <row r="312" spans="1:13" ht="31.5" x14ac:dyDescent="0.25">
      <c r="A312" s="74"/>
      <c r="B312" s="11"/>
      <c r="C312" s="80" t="s">
        <v>12</v>
      </c>
      <c r="D312" s="74" t="s">
        <v>43</v>
      </c>
      <c r="E312" s="18" t="s">
        <v>42</v>
      </c>
      <c r="F312" s="18">
        <f t="shared" si="12"/>
        <v>3980</v>
      </c>
      <c r="G312" s="19">
        <f>G313+G314+G315+G316+G317+G318+G319</f>
        <v>3980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 t="s">
        <v>68</v>
      </c>
    </row>
    <row r="313" spans="1:13" ht="21" customHeight="1" x14ac:dyDescent="0.25">
      <c r="A313" s="74"/>
      <c r="B313" s="11"/>
      <c r="C313" s="80"/>
      <c r="D313" s="74"/>
      <c r="E313" s="20">
        <v>2020</v>
      </c>
      <c r="F313" s="18">
        <f t="shared" si="12"/>
        <v>0</v>
      </c>
      <c r="G313" s="18">
        <v>0</v>
      </c>
      <c r="H313" s="18">
        <v>0</v>
      </c>
      <c r="I313" s="18">
        <v>0</v>
      </c>
      <c r="J313" s="18"/>
      <c r="K313" s="18"/>
      <c r="L313" s="18">
        <v>0</v>
      </c>
      <c r="M313" s="8"/>
    </row>
    <row r="314" spans="1:13" ht="15.75" x14ac:dyDescent="0.25">
      <c r="A314" s="74"/>
      <c r="B314" s="11"/>
      <c r="C314" s="80"/>
      <c r="D314" s="74"/>
      <c r="E314" s="20">
        <v>2021</v>
      </c>
      <c r="F314" s="18">
        <f t="shared" si="12"/>
        <v>3980</v>
      </c>
      <c r="G314" s="18">
        <v>3980</v>
      </c>
      <c r="H314" s="18">
        <v>0</v>
      </c>
      <c r="I314" s="18">
        <v>0</v>
      </c>
      <c r="J314" s="18"/>
      <c r="K314" s="18"/>
      <c r="L314" s="18">
        <v>0</v>
      </c>
      <c r="M314" s="18" t="s">
        <v>51</v>
      </c>
    </row>
    <row r="315" spans="1:13" ht="15.75" x14ac:dyDescent="0.25">
      <c r="A315" s="74"/>
      <c r="B315" s="11"/>
      <c r="C315" s="80"/>
      <c r="D315" s="74"/>
      <c r="E315" s="20">
        <v>2022</v>
      </c>
      <c r="F315" s="18">
        <f t="shared" si="12"/>
        <v>0</v>
      </c>
      <c r="G315" s="18">
        <v>0</v>
      </c>
      <c r="H315" s="18">
        <v>0</v>
      </c>
      <c r="I315" s="18">
        <v>0</v>
      </c>
      <c r="J315" s="18"/>
      <c r="K315" s="18"/>
      <c r="L315" s="18">
        <v>0</v>
      </c>
      <c r="M315" s="18"/>
    </row>
    <row r="316" spans="1:13" ht="15.75" x14ac:dyDescent="0.25">
      <c r="A316" s="74"/>
      <c r="B316" s="11"/>
      <c r="C316" s="80"/>
      <c r="D316" s="74"/>
      <c r="E316" s="20">
        <v>2023</v>
      </c>
      <c r="F316" s="18">
        <f t="shared" si="12"/>
        <v>0</v>
      </c>
      <c r="G316" s="18">
        <v>0</v>
      </c>
      <c r="H316" s="18">
        <v>0</v>
      </c>
      <c r="I316" s="18">
        <v>0</v>
      </c>
      <c r="J316" s="18"/>
      <c r="K316" s="18"/>
      <c r="L316" s="18">
        <v>0</v>
      </c>
      <c r="M316" s="18"/>
    </row>
    <row r="317" spans="1:13" ht="15.75" x14ac:dyDescent="0.25">
      <c r="A317" s="74"/>
      <c r="B317" s="11"/>
      <c r="C317" s="80"/>
      <c r="D317" s="74"/>
      <c r="E317" s="20">
        <v>2024</v>
      </c>
      <c r="F317" s="18">
        <f t="shared" si="12"/>
        <v>0</v>
      </c>
      <c r="G317" s="18">
        <v>0</v>
      </c>
      <c r="H317" s="18">
        <v>0</v>
      </c>
      <c r="I317" s="18">
        <v>0</v>
      </c>
      <c r="J317" s="18"/>
      <c r="K317" s="18"/>
      <c r="L317" s="18">
        <v>0</v>
      </c>
      <c r="M317" s="18"/>
    </row>
    <row r="318" spans="1:13" ht="15.75" x14ac:dyDescent="0.25">
      <c r="A318" s="74"/>
      <c r="B318" s="11"/>
      <c r="C318" s="80"/>
      <c r="D318" s="74"/>
      <c r="E318" s="20">
        <v>2025</v>
      </c>
      <c r="F318" s="18">
        <f t="shared" si="12"/>
        <v>0</v>
      </c>
      <c r="G318" s="18">
        <v>0</v>
      </c>
      <c r="H318" s="18">
        <v>0</v>
      </c>
      <c r="I318" s="18">
        <v>0</v>
      </c>
      <c r="J318" s="18"/>
      <c r="K318" s="18"/>
      <c r="L318" s="18">
        <v>0</v>
      </c>
      <c r="M318" s="18"/>
    </row>
    <row r="319" spans="1:13" ht="21.75" customHeight="1" x14ac:dyDescent="0.25">
      <c r="A319" s="74"/>
      <c r="B319" s="11"/>
      <c r="C319" s="80"/>
      <c r="D319" s="74"/>
      <c r="E319" s="20">
        <v>2026</v>
      </c>
      <c r="F319" s="18">
        <f t="shared" si="12"/>
        <v>0</v>
      </c>
      <c r="G319" s="18">
        <v>0</v>
      </c>
      <c r="H319" s="18">
        <v>0</v>
      </c>
      <c r="I319" s="18">
        <v>0</v>
      </c>
      <c r="J319" s="18"/>
      <c r="K319" s="18"/>
      <c r="L319" s="18">
        <v>0</v>
      </c>
      <c r="M319" s="18"/>
    </row>
    <row r="320" spans="1:13" ht="31.5" x14ac:dyDescent="0.25">
      <c r="A320" s="74"/>
      <c r="B320" s="11"/>
      <c r="C320" s="80" t="s">
        <v>32</v>
      </c>
      <c r="D320" s="74" t="s">
        <v>43</v>
      </c>
      <c r="E320" s="18" t="s">
        <v>42</v>
      </c>
      <c r="F320" s="18">
        <f>G320+H320+I320</f>
        <v>26273.9</v>
      </c>
      <c r="G320" s="19">
        <f>G321+G322+G323+G324+G325+G326+G327</f>
        <v>26273.9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 t="s">
        <v>68</v>
      </c>
    </row>
    <row r="321" spans="1:13" ht="15.75" x14ac:dyDescent="0.25">
      <c r="A321" s="74"/>
      <c r="B321" s="11"/>
      <c r="C321" s="80"/>
      <c r="D321" s="74"/>
      <c r="E321" s="20">
        <v>2020</v>
      </c>
      <c r="F321" s="18">
        <f t="shared" si="12"/>
        <v>0</v>
      </c>
      <c r="G321" s="18">
        <v>0</v>
      </c>
      <c r="H321" s="18">
        <v>0</v>
      </c>
      <c r="I321" s="18">
        <v>0</v>
      </c>
      <c r="J321" s="18"/>
      <c r="K321" s="18"/>
      <c r="L321" s="18">
        <v>0</v>
      </c>
      <c r="M321" s="8"/>
    </row>
    <row r="322" spans="1:13" ht="15.75" x14ac:dyDescent="0.25">
      <c r="A322" s="74"/>
      <c r="B322" s="11"/>
      <c r="C322" s="80"/>
      <c r="D322" s="74"/>
      <c r="E322" s="20">
        <v>2021</v>
      </c>
      <c r="F322" s="18">
        <f t="shared" si="12"/>
        <v>17554.03</v>
      </c>
      <c r="G322" s="18">
        <v>17554.03</v>
      </c>
      <c r="H322" s="18">
        <v>0</v>
      </c>
      <c r="I322" s="18">
        <v>0</v>
      </c>
      <c r="J322" s="18"/>
      <c r="K322" s="18"/>
      <c r="L322" s="18">
        <v>0</v>
      </c>
      <c r="M322" s="18"/>
    </row>
    <row r="323" spans="1:13" ht="15.75" x14ac:dyDescent="0.25">
      <c r="A323" s="74"/>
      <c r="B323" s="11"/>
      <c r="C323" s="80"/>
      <c r="D323" s="74"/>
      <c r="E323" s="20">
        <v>2022</v>
      </c>
      <c r="F323" s="18">
        <f t="shared" si="12"/>
        <v>8719.8700000000008</v>
      </c>
      <c r="G323" s="18">
        <v>8719.8700000000008</v>
      </c>
      <c r="H323" s="18">
        <v>0</v>
      </c>
      <c r="I323" s="18">
        <v>0</v>
      </c>
      <c r="J323" s="18"/>
      <c r="K323" s="18"/>
      <c r="L323" s="18">
        <v>0</v>
      </c>
      <c r="M323" s="18" t="s">
        <v>56</v>
      </c>
    </row>
    <row r="324" spans="1:13" ht="15.75" x14ac:dyDescent="0.25">
      <c r="A324" s="74"/>
      <c r="B324" s="11"/>
      <c r="C324" s="80"/>
      <c r="D324" s="74"/>
      <c r="E324" s="20">
        <v>2023</v>
      </c>
      <c r="F324" s="18">
        <f t="shared" si="12"/>
        <v>0</v>
      </c>
      <c r="G324" s="18">
        <v>0</v>
      </c>
      <c r="H324" s="18">
        <v>0</v>
      </c>
      <c r="I324" s="18">
        <v>0</v>
      </c>
      <c r="J324" s="18"/>
      <c r="K324" s="18"/>
      <c r="L324" s="18">
        <v>0</v>
      </c>
      <c r="M324" s="18"/>
    </row>
    <row r="325" spans="1:13" ht="15.75" x14ac:dyDescent="0.25">
      <c r="A325" s="74"/>
      <c r="B325" s="11"/>
      <c r="C325" s="80"/>
      <c r="D325" s="74"/>
      <c r="E325" s="20">
        <v>2024</v>
      </c>
      <c r="F325" s="18">
        <f t="shared" si="12"/>
        <v>0</v>
      </c>
      <c r="G325" s="18">
        <v>0</v>
      </c>
      <c r="H325" s="18">
        <v>0</v>
      </c>
      <c r="I325" s="18">
        <v>0</v>
      </c>
      <c r="J325" s="18"/>
      <c r="K325" s="18"/>
      <c r="L325" s="18">
        <v>0</v>
      </c>
      <c r="M325" s="18"/>
    </row>
    <row r="326" spans="1:13" ht="15.75" x14ac:dyDescent="0.25">
      <c r="A326" s="74"/>
      <c r="B326" s="11"/>
      <c r="C326" s="80"/>
      <c r="D326" s="74"/>
      <c r="E326" s="20">
        <v>2025</v>
      </c>
      <c r="F326" s="18">
        <f t="shared" si="12"/>
        <v>0</v>
      </c>
      <c r="G326" s="18">
        <v>0</v>
      </c>
      <c r="H326" s="18">
        <v>0</v>
      </c>
      <c r="I326" s="18">
        <v>0</v>
      </c>
      <c r="J326" s="18"/>
      <c r="K326" s="18"/>
      <c r="L326" s="18">
        <v>0</v>
      </c>
      <c r="M326" s="18"/>
    </row>
    <row r="327" spans="1:13" ht="15.75" x14ac:dyDescent="0.25">
      <c r="A327" s="74"/>
      <c r="B327" s="11"/>
      <c r="C327" s="80"/>
      <c r="D327" s="74"/>
      <c r="E327" s="20">
        <v>2026</v>
      </c>
      <c r="F327" s="18">
        <f t="shared" si="12"/>
        <v>0</v>
      </c>
      <c r="G327" s="18">
        <v>0</v>
      </c>
      <c r="H327" s="18">
        <v>0</v>
      </c>
      <c r="I327" s="18">
        <v>0</v>
      </c>
      <c r="J327" s="18"/>
      <c r="K327" s="18"/>
      <c r="L327" s="18">
        <v>0</v>
      </c>
      <c r="M327" s="18"/>
    </row>
    <row r="328" spans="1:13" ht="31.5" x14ac:dyDescent="0.25">
      <c r="A328" s="74"/>
      <c r="B328" s="11"/>
      <c r="C328" s="80" t="s">
        <v>30</v>
      </c>
      <c r="D328" s="74" t="s">
        <v>43</v>
      </c>
      <c r="E328" s="18" t="s">
        <v>42</v>
      </c>
      <c r="F328" s="18">
        <f t="shared" si="12"/>
        <v>8547.2000000000007</v>
      </c>
      <c r="G328" s="19">
        <f>G329+G330+G331+G332+G333+G334+G335</f>
        <v>8547.2000000000007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 t="s">
        <v>68</v>
      </c>
    </row>
    <row r="329" spans="1:13" ht="15.75" x14ac:dyDescent="0.25">
      <c r="A329" s="74"/>
      <c r="B329" s="11"/>
      <c r="C329" s="80"/>
      <c r="D329" s="74"/>
      <c r="E329" s="20">
        <v>2020</v>
      </c>
      <c r="F329" s="18">
        <f t="shared" si="12"/>
        <v>8547.2000000000007</v>
      </c>
      <c r="G329" s="18">
        <v>8547.2000000000007</v>
      </c>
      <c r="H329" s="18">
        <v>0</v>
      </c>
      <c r="I329" s="18">
        <v>0</v>
      </c>
      <c r="J329" s="18"/>
      <c r="K329" s="18"/>
      <c r="L329" s="18">
        <v>0</v>
      </c>
      <c r="M329" s="58" t="s">
        <v>51</v>
      </c>
    </row>
    <row r="330" spans="1:13" ht="15.75" x14ac:dyDescent="0.25">
      <c r="A330" s="74"/>
      <c r="B330" s="11"/>
      <c r="C330" s="80"/>
      <c r="D330" s="74"/>
      <c r="E330" s="20">
        <v>2021</v>
      </c>
      <c r="F330" s="18">
        <f t="shared" si="12"/>
        <v>0</v>
      </c>
      <c r="G330" s="18">
        <v>0</v>
      </c>
      <c r="H330" s="18">
        <v>0</v>
      </c>
      <c r="I330" s="18">
        <v>0</v>
      </c>
      <c r="J330" s="18"/>
      <c r="K330" s="18"/>
      <c r="L330" s="18">
        <v>0</v>
      </c>
      <c r="M330" s="18"/>
    </row>
    <row r="331" spans="1:13" ht="15.75" x14ac:dyDescent="0.25">
      <c r="A331" s="74"/>
      <c r="B331" s="11"/>
      <c r="C331" s="80"/>
      <c r="D331" s="74"/>
      <c r="E331" s="20">
        <v>2022</v>
      </c>
      <c r="F331" s="18">
        <f t="shared" si="12"/>
        <v>0</v>
      </c>
      <c r="G331" s="18">
        <v>0</v>
      </c>
      <c r="H331" s="18">
        <v>0</v>
      </c>
      <c r="I331" s="18">
        <v>0</v>
      </c>
      <c r="J331" s="18"/>
      <c r="K331" s="18"/>
      <c r="L331" s="18">
        <v>0</v>
      </c>
      <c r="M331" s="18"/>
    </row>
    <row r="332" spans="1:13" ht="23.25" customHeight="1" x14ac:dyDescent="0.25">
      <c r="A332" s="74"/>
      <c r="B332" s="11"/>
      <c r="C332" s="80"/>
      <c r="D332" s="74"/>
      <c r="E332" s="20">
        <v>2023</v>
      </c>
      <c r="F332" s="18">
        <f t="shared" si="12"/>
        <v>0</v>
      </c>
      <c r="G332" s="18">
        <v>0</v>
      </c>
      <c r="H332" s="18">
        <v>0</v>
      </c>
      <c r="I332" s="18">
        <v>0</v>
      </c>
      <c r="J332" s="18"/>
      <c r="K332" s="18"/>
      <c r="L332" s="18">
        <v>0</v>
      </c>
      <c r="M332" s="18"/>
    </row>
    <row r="333" spans="1:13" ht="15.75" x14ac:dyDescent="0.25">
      <c r="A333" s="74"/>
      <c r="B333" s="11"/>
      <c r="C333" s="80"/>
      <c r="D333" s="74"/>
      <c r="E333" s="20">
        <v>2024</v>
      </c>
      <c r="F333" s="18">
        <f t="shared" si="12"/>
        <v>0</v>
      </c>
      <c r="G333" s="18">
        <v>0</v>
      </c>
      <c r="H333" s="18">
        <v>0</v>
      </c>
      <c r="I333" s="18">
        <v>0</v>
      </c>
      <c r="J333" s="18"/>
      <c r="K333" s="18"/>
      <c r="L333" s="18">
        <v>0</v>
      </c>
      <c r="M333" s="18"/>
    </row>
    <row r="334" spans="1:13" ht="15.75" x14ac:dyDescent="0.25">
      <c r="A334" s="74"/>
      <c r="B334" s="11"/>
      <c r="C334" s="80"/>
      <c r="D334" s="74"/>
      <c r="E334" s="20">
        <v>2025</v>
      </c>
      <c r="F334" s="18">
        <f t="shared" si="12"/>
        <v>0</v>
      </c>
      <c r="G334" s="18">
        <v>0</v>
      </c>
      <c r="H334" s="18">
        <v>0</v>
      </c>
      <c r="I334" s="18">
        <v>0</v>
      </c>
      <c r="J334" s="18"/>
      <c r="K334" s="18"/>
      <c r="L334" s="18">
        <v>0</v>
      </c>
      <c r="M334" s="18"/>
    </row>
    <row r="335" spans="1:13" ht="15.75" x14ac:dyDescent="0.25">
      <c r="A335" s="74"/>
      <c r="B335" s="11"/>
      <c r="C335" s="80"/>
      <c r="D335" s="74"/>
      <c r="E335" s="20">
        <v>2026</v>
      </c>
      <c r="F335" s="18">
        <f t="shared" si="12"/>
        <v>0</v>
      </c>
      <c r="G335" s="18">
        <v>0</v>
      </c>
      <c r="H335" s="18">
        <v>0</v>
      </c>
      <c r="I335" s="18">
        <v>0</v>
      </c>
      <c r="J335" s="18"/>
      <c r="K335" s="18"/>
      <c r="L335" s="18">
        <v>0</v>
      </c>
      <c r="M335" s="18"/>
    </row>
    <row r="336" spans="1:13" ht="31.5" x14ac:dyDescent="0.25">
      <c r="A336" s="74"/>
      <c r="B336" s="11"/>
      <c r="C336" s="80" t="s">
        <v>95</v>
      </c>
      <c r="D336" s="74" t="s">
        <v>43</v>
      </c>
      <c r="E336" s="18" t="s">
        <v>42</v>
      </c>
      <c r="F336" s="18">
        <f t="shared" si="12"/>
        <v>955453.1</v>
      </c>
      <c r="G336" s="18">
        <f>G340+G341</f>
        <v>955453.1</v>
      </c>
      <c r="H336" s="18">
        <v>0</v>
      </c>
      <c r="I336" s="18">
        <v>0</v>
      </c>
      <c r="J336" s="18">
        <v>450000</v>
      </c>
      <c r="K336" s="18">
        <v>505453.09</v>
      </c>
      <c r="L336" s="18">
        <v>0</v>
      </c>
      <c r="M336" s="18" t="s">
        <v>68</v>
      </c>
    </row>
    <row r="337" spans="1:13" ht="15.75" x14ac:dyDescent="0.25">
      <c r="A337" s="74"/>
      <c r="B337" s="11"/>
      <c r="C337" s="80"/>
      <c r="D337" s="74"/>
      <c r="E337" s="20">
        <v>2020</v>
      </c>
      <c r="F337" s="18">
        <f t="shared" si="12"/>
        <v>0</v>
      </c>
      <c r="G337" s="18">
        <v>0</v>
      </c>
      <c r="H337" s="18">
        <v>0</v>
      </c>
      <c r="I337" s="18">
        <v>0</v>
      </c>
      <c r="J337" s="18"/>
      <c r="K337" s="18"/>
      <c r="L337" s="18">
        <v>0</v>
      </c>
      <c r="M337" s="18"/>
    </row>
    <row r="338" spans="1:13" ht="15.75" x14ac:dyDescent="0.25">
      <c r="A338" s="74"/>
      <c r="B338" s="11"/>
      <c r="C338" s="80"/>
      <c r="D338" s="74"/>
      <c r="E338" s="20">
        <v>2021</v>
      </c>
      <c r="F338" s="18">
        <f t="shared" si="12"/>
        <v>0</v>
      </c>
      <c r="G338" s="18">
        <v>0</v>
      </c>
      <c r="H338" s="18">
        <v>0</v>
      </c>
      <c r="I338" s="18">
        <v>0</v>
      </c>
      <c r="J338" s="18"/>
      <c r="K338" s="18"/>
      <c r="L338" s="18">
        <v>0</v>
      </c>
      <c r="M338" s="18"/>
    </row>
    <row r="339" spans="1:13" ht="15.75" x14ac:dyDescent="0.25">
      <c r="A339" s="74"/>
      <c r="B339" s="11"/>
      <c r="C339" s="80"/>
      <c r="D339" s="74"/>
      <c r="E339" s="20">
        <v>2022</v>
      </c>
      <c r="F339" s="18">
        <f t="shared" si="12"/>
        <v>0</v>
      </c>
      <c r="G339" s="18">
        <v>0</v>
      </c>
      <c r="H339" s="18">
        <v>0</v>
      </c>
      <c r="I339" s="18">
        <v>0</v>
      </c>
      <c r="J339" s="18"/>
      <c r="K339" s="18"/>
      <c r="L339" s="18">
        <v>0</v>
      </c>
      <c r="M339" s="18"/>
    </row>
    <row r="340" spans="1:13" ht="23.25" customHeight="1" x14ac:dyDescent="0.25">
      <c r="A340" s="74"/>
      <c r="B340" s="11"/>
      <c r="C340" s="80"/>
      <c r="D340" s="74"/>
      <c r="E340" s="20">
        <v>2023</v>
      </c>
      <c r="F340" s="18">
        <f t="shared" si="12"/>
        <v>450000</v>
      </c>
      <c r="G340" s="18">
        <v>450000</v>
      </c>
      <c r="H340" s="18">
        <v>0</v>
      </c>
      <c r="I340" s="18">
        <v>0</v>
      </c>
      <c r="J340" s="18"/>
      <c r="K340" s="18"/>
      <c r="L340" s="18">
        <v>0</v>
      </c>
      <c r="M340" s="18"/>
    </row>
    <row r="341" spans="1:13" ht="15.75" x14ac:dyDescent="0.25">
      <c r="A341" s="74"/>
      <c r="B341" s="11"/>
      <c r="C341" s="80"/>
      <c r="D341" s="74"/>
      <c r="E341" s="20">
        <v>2024</v>
      </c>
      <c r="F341" s="18">
        <f t="shared" si="12"/>
        <v>505453.1</v>
      </c>
      <c r="G341" s="18">
        <v>505453.1</v>
      </c>
      <c r="H341" s="18">
        <v>0</v>
      </c>
      <c r="I341" s="18">
        <v>0</v>
      </c>
      <c r="J341" s="18"/>
      <c r="K341" s="18"/>
      <c r="L341" s="18">
        <v>0</v>
      </c>
      <c r="M341" s="18" t="s">
        <v>56</v>
      </c>
    </row>
    <row r="342" spans="1:13" ht="15.75" x14ac:dyDescent="0.25">
      <c r="A342" s="74"/>
      <c r="B342" s="11"/>
      <c r="C342" s="80"/>
      <c r="D342" s="74"/>
      <c r="E342" s="20">
        <v>2025</v>
      </c>
      <c r="F342" s="18">
        <f t="shared" si="12"/>
        <v>0</v>
      </c>
      <c r="G342" s="18">
        <v>0</v>
      </c>
      <c r="H342" s="18">
        <v>0</v>
      </c>
      <c r="I342" s="18">
        <v>0</v>
      </c>
      <c r="J342" s="18"/>
      <c r="K342" s="18"/>
      <c r="L342" s="18">
        <v>0</v>
      </c>
      <c r="M342" s="18"/>
    </row>
    <row r="343" spans="1:13" ht="15.75" x14ac:dyDescent="0.25">
      <c r="A343" s="74"/>
      <c r="B343" s="11"/>
      <c r="C343" s="80"/>
      <c r="D343" s="74"/>
      <c r="E343" s="20">
        <v>2026</v>
      </c>
      <c r="F343" s="18">
        <f t="shared" si="12"/>
        <v>0</v>
      </c>
      <c r="G343" s="18">
        <v>0</v>
      </c>
      <c r="H343" s="18">
        <v>0</v>
      </c>
      <c r="I343" s="18">
        <v>0</v>
      </c>
      <c r="J343" s="18"/>
      <c r="K343" s="18"/>
      <c r="L343" s="18">
        <v>0</v>
      </c>
      <c r="M343" s="18"/>
    </row>
    <row r="344" spans="1:13" ht="31.5" x14ac:dyDescent="0.25">
      <c r="A344" s="74"/>
      <c r="B344" s="11"/>
      <c r="C344" s="80" t="s">
        <v>129</v>
      </c>
      <c r="D344" s="74" t="s">
        <v>43</v>
      </c>
      <c r="E344" s="18" t="s">
        <v>42</v>
      </c>
      <c r="F344" s="18">
        <f t="shared" si="12"/>
        <v>13294.4</v>
      </c>
      <c r="G344" s="19">
        <f>G345+G346+G347+G348+G349+G350+G351</f>
        <v>13294.4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 t="s">
        <v>68</v>
      </c>
    </row>
    <row r="345" spans="1:13" ht="15.75" x14ac:dyDescent="0.25">
      <c r="A345" s="74"/>
      <c r="B345" s="11"/>
      <c r="C345" s="80"/>
      <c r="D345" s="74"/>
      <c r="E345" s="20">
        <v>2020</v>
      </c>
      <c r="F345" s="18">
        <f t="shared" si="12"/>
        <v>0</v>
      </c>
      <c r="G345" s="18">
        <v>0</v>
      </c>
      <c r="H345" s="18">
        <v>0</v>
      </c>
      <c r="I345" s="18">
        <v>0</v>
      </c>
      <c r="J345" s="18"/>
      <c r="K345" s="18"/>
      <c r="L345" s="18">
        <v>0</v>
      </c>
      <c r="M345" s="8"/>
    </row>
    <row r="346" spans="1:13" ht="15.75" x14ac:dyDescent="0.25">
      <c r="A346" s="74"/>
      <c r="B346" s="11"/>
      <c r="C346" s="80"/>
      <c r="D346" s="74"/>
      <c r="E346" s="20">
        <v>2021</v>
      </c>
      <c r="F346" s="18">
        <f t="shared" si="12"/>
        <v>0</v>
      </c>
      <c r="G346" s="18">
        <v>0</v>
      </c>
      <c r="H346" s="18">
        <v>0</v>
      </c>
      <c r="I346" s="18">
        <v>0</v>
      </c>
      <c r="J346" s="18"/>
      <c r="K346" s="18"/>
      <c r="L346" s="18">
        <v>0</v>
      </c>
      <c r="M346" s="18"/>
    </row>
    <row r="347" spans="1:13" ht="15.75" x14ac:dyDescent="0.25">
      <c r="A347" s="74"/>
      <c r="B347" s="11"/>
      <c r="C347" s="80"/>
      <c r="D347" s="74"/>
      <c r="E347" s="20">
        <v>2022</v>
      </c>
      <c r="F347" s="18">
        <f t="shared" si="12"/>
        <v>13294.4</v>
      </c>
      <c r="G347" s="18">
        <v>13294.4</v>
      </c>
      <c r="H347" s="18">
        <v>0</v>
      </c>
      <c r="I347" s="18">
        <v>0</v>
      </c>
      <c r="J347" s="18"/>
      <c r="K347" s="18"/>
      <c r="L347" s="18">
        <v>0</v>
      </c>
      <c r="M347" s="18" t="s">
        <v>51</v>
      </c>
    </row>
    <row r="348" spans="1:13" ht="31.5" customHeight="1" x14ac:dyDescent="0.25">
      <c r="A348" s="74"/>
      <c r="B348" s="11"/>
      <c r="C348" s="80"/>
      <c r="D348" s="74"/>
      <c r="E348" s="20">
        <v>2023</v>
      </c>
      <c r="F348" s="18">
        <f t="shared" si="12"/>
        <v>0</v>
      </c>
      <c r="G348" s="18">
        <v>0</v>
      </c>
      <c r="H348" s="18">
        <v>0</v>
      </c>
      <c r="I348" s="18">
        <v>0</v>
      </c>
      <c r="J348" s="18"/>
      <c r="K348" s="18"/>
      <c r="L348" s="18">
        <v>0</v>
      </c>
      <c r="M348" s="18"/>
    </row>
    <row r="349" spans="1:13" ht="15.75" x14ac:dyDescent="0.25">
      <c r="A349" s="74"/>
      <c r="B349" s="11"/>
      <c r="C349" s="80"/>
      <c r="D349" s="74"/>
      <c r="E349" s="20">
        <v>2024</v>
      </c>
      <c r="F349" s="18">
        <f t="shared" si="12"/>
        <v>0</v>
      </c>
      <c r="G349" s="18">
        <v>0</v>
      </c>
      <c r="H349" s="18">
        <v>0</v>
      </c>
      <c r="I349" s="18">
        <v>0</v>
      </c>
      <c r="J349" s="18"/>
      <c r="K349" s="18"/>
      <c r="L349" s="18">
        <v>0</v>
      </c>
      <c r="M349" s="18"/>
    </row>
    <row r="350" spans="1:13" ht="15.75" x14ac:dyDescent="0.25">
      <c r="A350" s="74"/>
      <c r="B350" s="11"/>
      <c r="C350" s="80"/>
      <c r="D350" s="74"/>
      <c r="E350" s="20">
        <v>2025</v>
      </c>
      <c r="F350" s="18">
        <f t="shared" si="12"/>
        <v>0</v>
      </c>
      <c r="G350" s="18">
        <v>0</v>
      </c>
      <c r="H350" s="18">
        <v>0</v>
      </c>
      <c r="I350" s="18">
        <v>0</v>
      </c>
      <c r="J350" s="18"/>
      <c r="K350" s="18"/>
      <c r="L350" s="18">
        <v>0</v>
      </c>
      <c r="M350" s="18"/>
    </row>
    <row r="351" spans="1:13" ht="15.75" x14ac:dyDescent="0.25">
      <c r="A351" s="74"/>
      <c r="B351" s="11"/>
      <c r="C351" s="80"/>
      <c r="D351" s="74"/>
      <c r="E351" s="20">
        <v>2026</v>
      </c>
      <c r="F351" s="18">
        <f t="shared" si="12"/>
        <v>0</v>
      </c>
      <c r="G351" s="18">
        <v>0</v>
      </c>
      <c r="H351" s="18">
        <v>0</v>
      </c>
      <c r="I351" s="18">
        <v>0</v>
      </c>
      <c r="J351" s="18"/>
      <c r="K351" s="18"/>
      <c r="L351" s="18">
        <v>0</v>
      </c>
      <c r="M351" s="18"/>
    </row>
    <row r="352" spans="1:13" ht="31.5" x14ac:dyDescent="0.25">
      <c r="A352" s="74"/>
      <c r="B352" s="11"/>
      <c r="C352" s="71" t="s">
        <v>165</v>
      </c>
      <c r="D352" s="107" t="s">
        <v>43</v>
      </c>
      <c r="E352" s="18" t="s">
        <v>42</v>
      </c>
      <c r="F352" s="18">
        <f t="shared" ref="F352:F399" si="14">G352+H352+I352</f>
        <v>30000</v>
      </c>
      <c r="G352" s="19">
        <f>G353</f>
        <v>30000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 t="s">
        <v>68</v>
      </c>
    </row>
    <row r="353" spans="1:13" ht="15.75" x14ac:dyDescent="0.25">
      <c r="A353" s="74"/>
      <c r="B353" s="11"/>
      <c r="C353" s="72"/>
      <c r="D353" s="107"/>
      <c r="E353" s="20">
        <v>2020</v>
      </c>
      <c r="F353" s="18">
        <f t="shared" si="14"/>
        <v>30000</v>
      </c>
      <c r="G353" s="18">
        <v>30000</v>
      </c>
      <c r="H353" s="18">
        <v>0</v>
      </c>
      <c r="I353" s="18">
        <v>0</v>
      </c>
      <c r="J353" s="18"/>
      <c r="K353" s="18"/>
      <c r="L353" s="18">
        <v>0</v>
      </c>
      <c r="M353" s="18" t="s">
        <v>56</v>
      </c>
    </row>
    <row r="354" spans="1:13" ht="15.75" x14ac:dyDescent="0.25">
      <c r="A354" s="74"/>
      <c r="B354" s="11"/>
      <c r="C354" s="72"/>
      <c r="D354" s="107"/>
      <c r="E354" s="20">
        <v>2021</v>
      </c>
      <c r="F354" s="18">
        <f t="shared" si="14"/>
        <v>0</v>
      </c>
      <c r="G354" s="18">
        <v>0</v>
      </c>
      <c r="H354" s="18">
        <v>0</v>
      </c>
      <c r="I354" s="18">
        <v>0</v>
      </c>
      <c r="J354" s="18"/>
      <c r="K354" s="18"/>
      <c r="L354" s="18">
        <v>0</v>
      </c>
      <c r="M354" s="18"/>
    </row>
    <row r="355" spans="1:13" ht="15.75" x14ac:dyDescent="0.25">
      <c r="A355" s="74"/>
      <c r="B355" s="11"/>
      <c r="C355" s="72"/>
      <c r="D355" s="107"/>
      <c r="E355" s="20">
        <v>2022</v>
      </c>
      <c r="F355" s="18">
        <f t="shared" si="14"/>
        <v>0</v>
      </c>
      <c r="G355" s="18">
        <v>0</v>
      </c>
      <c r="H355" s="18">
        <v>0</v>
      </c>
      <c r="I355" s="18">
        <v>0</v>
      </c>
      <c r="J355" s="18"/>
      <c r="K355" s="18"/>
      <c r="L355" s="18">
        <v>0</v>
      </c>
      <c r="M355" s="18"/>
    </row>
    <row r="356" spans="1:13" ht="29.25" customHeight="1" x14ac:dyDescent="0.25">
      <c r="A356" s="74"/>
      <c r="B356" s="11"/>
      <c r="C356" s="72"/>
      <c r="D356" s="107"/>
      <c r="E356" s="20">
        <v>2023</v>
      </c>
      <c r="F356" s="18">
        <f t="shared" si="14"/>
        <v>0</v>
      </c>
      <c r="G356" s="18">
        <v>0</v>
      </c>
      <c r="H356" s="18">
        <v>0</v>
      </c>
      <c r="I356" s="18">
        <v>0</v>
      </c>
      <c r="J356" s="18"/>
      <c r="K356" s="18"/>
      <c r="L356" s="18">
        <v>0</v>
      </c>
      <c r="M356" s="18"/>
    </row>
    <row r="357" spans="1:13" ht="15.75" x14ac:dyDescent="0.25">
      <c r="A357" s="74"/>
      <c r="B357" s="11"/>
      <c r="C357" s="72"/>
      <c r="D357" s="107"/>
      <c r="E357" s="20">
        <v>2024</v>
      </c>
      <c r="F357" s="18">
        <f t="shared" si="14"/>
        <v>0</v>
      </c>
      <c r="G357" s="18">
        <v>0</v>
      </c>
      <c r="H357" s="18">
        <v>0</v>
      </c>
      <c r="I357" s="18">
        <v>0</v>
      </c>
      <c r="J357" s="18"/>
      <c r="K357" s="18"/>
      <c r="L357" s="18">
        <v>0</v>
      </c>
      <c r="M357" s="18"/>
    </row>
    <row r="358" spans="1:13" ht="15.75" x14ac:dyDescent="0.25">
      <c r="A358" s="74"/>
      <c r="B358" s="11"/>
      <c r="C358" s="72"/>
      <c r="D358" s="107"/>
      <c r="E358" s="20">
        <v>2025</v>
      </c>
      <c r="F358" s="18">
        <f t="shared" si="14"/>
        <v>0</v>
      </c>
      <c r="G358" s="18">
        <v>0</v>
      </c>
      <c r="H358" s="18">
        <v>0</v>
      </c>
      <c r="I358" s="18">
        <v>0</v>
      </c>
      <c r="J358" s="18"/>
      <c r="K358" s="18"/>
      <c r="L358" s="18">
        <v>0</v>
      </c>
      <c r="M358" s="18"/>
    </row>
    <row r="359" spans="1:13" ht="15.75" x14ac:dyDescent="0.25">
      <c r="A359" s="74"/>
      <c r="B359" s="11"/>
      <c r="C359" s="73"/>
      <c r="D359" s="107"/>
      <c r="E359" s="20">
        <v>2026</v>
      </c>
      <c r="F359" s="18">
        <f t="shared" si="14"/>
        <v>0</v>
      </c>
      <c r="G359" s="18">
        <v>0</v>
      </c>
      <c r="H359" s="18">
        <v>0</v>
      </c>
      <c r="I359" s="18">
        <v>0</v>
      </c>
      <c r="J359" s="18"/>
      <c r="K359" s="18"/>
      <c r="L359" s="18">
        <v>0</v>
      </c>
      <c r="M359" s="18"/>
    </row>
    <row r="360" spans="1:13" ht="31.5" x14ac:dyDescent="0.25">
      <c r="A360" s="74"/>
      <c r="B360" s="11"/>
      <c r="C360" s="80" t="s">
        <v>19</v>
      </c>
      <c r="D360" s="74" t="s">
        <v>43</v>
      </c>
      <c r="E360" s="18" t="s">
        <v>42</v>
      </c>
      <c r="F360" s="18">
        <f t="shared" si="14"/>
        <v>9474.7999999999993</v>
      </c>
      <c r="G360" s="18">
        <f>G361+G362+G363+G364+G365+G366+G367</f>
        <v>9474.7999999999993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 t="s">
        <v>68</v>
      </c>
    </row>
    <row r="361" spans="1:13" ht="15.75" x14ac:dyDescent="0.25">
      <c r="A361" s="74"/>
      <c r="B361" s="11"/>
      <c r="C361" s="80"/>
      <c r="D361" s="74"/>
      <c r="E361" s="20">
        <v>2020</v>
      </c>
      <c r="F361" s="18">
        <f t="shared" si="14"/>
        <v>0</v>
      </c>
      <c r="G361" s="18">
        <v>0</v>
      </c>
      <c r="H361" s="18">
        <v>0</v>
      </c>
      <c r="I361" s="18">
        <v>0</v>
      </c>
      <c r="J361" s="18"/>
      <c r="K361" s="18"/>
      <c r="L361" s="18">
        <v>0</v>
      </c>
      <c r="M361" s="18"/>
    </row>
    <row r="362" spans="1:13" ht="15.75" x14ac:dyDescent="0.25">
      <c r="A362" s="74"/>
      <c r="B362" s="11"/>
      <c r="C362" s="80"/>
      <c r="D362" s="74"/>
      <c r="E362" s="20">
        <v>2021</v>
      </c>
      <c r="F362" s="18">
        <f t="shared" si="14"/>
        <v>1756</v>
      </c>
      <c r="G362" s="18">
        <v>1756</v>
      </c>
      <c r="H362" s="18">
        <v>0</v>
      </c>
      <c r="I362" s="18">
        <v>0</v>
      </c>
      <c r="J362" s="18"/>
      <c r="K362" s="18"/>
      <c r="L362" s="18">
        <v>0</v>
      </c>
      <c r="M362" s="18" t="s">
        <v>51</v>
      </c>
    </row>
    <row r="363" spans="1:13" ht="15.75" x14ac:dyDescent="0.25">
      <c r="A363" s="74"/>
      <c r="B363" s="11"/>
      <c r="C363" s="80"/>
      <c r="D363" s="74"/>
      <c r="E363" s="20">
        <v>2022</v>
      </c>
      <c r="F363" s="18">
        <f t="shared" si="14"/>
        <v>0</v>
      </c>
      <c r="G363" s="18">
        <v>0</v>
      </c>
      <c r="H363" s="18">
        <v>0</v>
      </c>
      <c r="I363" s="18">
        <v>0</v>
      </c>
      <c r="J363" s="18"/>
      <c r="K363" s="18"/>
      <c r="L363" s="18">
        <v>0</v>
      </c>
      <c r="M363" s="18"/>
    </row>
    <row r="364" spans="1:13" ht="27.75" customHeight="1" x14ac:dyDescent="0.25">
      <c r="A364" s="74"/>
      <c r="B364" s="11"/>
      <c r="C364" s="80"/>
      <c r="D364" s="74"/>
      <c r="E364" s="20">
        <v>2023</v>
      </c>
      <c r="F364" s="18">
        <f t="shared" si="14"/>
        <v>0</v>
      </c>
      <c r="G364" s="18">
        <v>0</v>
      </c>
      <c r="H364" s="18">
        <v>0</v>
      </c>
      <c r="I364" s="18">
        <v>0</v>
      </c>
      <c r="J364" s="18"/>
      <c r="K364" s="18"/>
      <c r="L364" s="18">
        <v>0</v>
      </c>
      <c r="M364" s="18"/>
    </row>
    <row r="365" spans="1:13" ht="15.75" x14ac:dyDescent="0.25">
      <c r="A365" s="74"/>
      <c r="B365" s="11"/>
      <c r="C365" s="80"/>
      <c r="D365" s="74"/>
      <c r="E365" s="20">
        <v>2024</v>
      </c>
      <c r="F365" s="18">
        <f t="shared" si="14"/>
        <v>0</v>
      </c>
      <c r="G365" s="18">
        <v>0</v>
      </c>
      <c r="H365" s="18">
        <v>0</v>
      </c>
      <c r="I365" s="18">
        <v>0</v>
      </c>
      <c r="J365" s="18"/>
      <c r="K365" s="18"/>
      <c r="L365" s="18">
        <v>0</v>
      </c>
      <c r="M365" s="18"/>
    </row>
    <row r="366" spans="1:13" ht="15.75" x14ac:dyDescent="0.25">
      <c r="A366" s="74"/>
      <c r="B366" s="11"/>
      <c r="C366" s="80"/>
      <c r="D366" s="74"/>
      <c r="E366" s="20">
        <v>2025</v>
      </c>
      <c r="F366" s="18">
        <f t="shared" si="14"/>
        <v>7718.8</v>
      </c>
      <c r="G366" s="18">
        <v>7718.8</v>
      </c>
      <c r="H366" s="18">
        <v>0</v>
      </c>
      <c r="I366" s="18">
        <v>0</v>
      </c>
      <c r="J366" s="18"/>
      <c r="K366" s="18"/>
      <c r="L366" s="18">
        <v>0</v>
      </c>
      <c r="M366" s="18" t="s">
        <v>56</v>
      </c>
    </row>
    <row r="367" spans="1:13" ht="15.75" x14ac:dyDescent="0.25">
      <c r="A367" s="74"/>
      <c r="B367" s="11"/>
      <c r="C367" s="80"/>
      <c r="D367" s="74"/>
      <c r="E367" s="20">
        <v>2026</v>
      </c>
      <c r="F367" s="18">
        <f t="shared" si="14"/>
        <v>0</v>
      </c>
      <c r="G367" s="18">
        <v>0</v>
      </c>
      <c r="H367" s="18">
        <v>0</v>
      </c>
      <c r="I367" s="18">
        <v>0</v>
      </c>
      <c r="J367" s="18"/>
      <c r="K367" s="18"/>
      <c r="L367" s="18">
        <v>0</v>
      </c>
      <c r="M367" s="18"/>
    </row>
    <row r="368" spans="1:13" ht="31.5" x14ac:dyDescent="0.25">
      <c r="A368" s="74"/>
      <c r="B368" s="11"/>
      <c r="C368" s="80" t="s">
        <v>0</v>
      </c>
      <c r="D368" s="74" t="s">
        <v>43</v>
      </c>
      <c r="E368" s="18" t="s">
        <v>42</v>
      </c>
      <c r="F368" s="18">
        <f t="shared" si="14"/>
        <v>247956.64443999997</v>
      </c>
      <c r="G368" s="18">
        <v>0</v>
      </c>
      <c r="H368" s="18">
        <f>H369+H370+H371+H372+H373+H374+H375</f>
        <v>201488.24443999998</v>
      </c>
      <c r="I368" s="18">
        <f>I369+I370+I371+I372+I373+I374+I375</f>
        <v>46468.4</v>
      </c>
      <c r="J368" s="18">
        <v>0</v>
      </c>
      <c r="K368" s="18">
        <v>0</v>
      </c>
      <c r="L368" s="18">
        <v>0</v>
      </c>
      <c r="M368" s="18" t="s">
        <v>68</v>
      </c>
    </row>
    <row r="369" spans="1:13" ht="15.75" x14ac:dyDescent="0.25">
      <c r="A369" s="74"/>
      <c r="B369" s="11"/>
      <c r="C369" s="80"/>
      <c r="D369" s="74"/>
      <c r="E369" s="20">
        <v>2020</v>
      </c>
      <c r="F369" s="18">
        <f t="shared" si="14"/>
        <v>104839.33443999999</v>
      </c>
      <c r="G369" s="2">
        <v>0</v>
      </c>
      <c r="H369" s="2">
        <f>69830.9-0.02+35008.45444</f>
        <v>104839.33443999999</v>
      </c>
      <c r="I369" s="18">
        <v>0</v>
      </c>
      <c r="J369" s="18"/>
      <c r="K369" s="18"/>
      <c r="L369" s="18">
        <v>0</v>
      </c>
      <c r="M369" s="18" t="s">
        <v>109</v>
      </c>
    </row>
    <row r="370" spans="1:13" ht="15.75" x14ac:dyDescent="0.25">
      <c r="A370" s="74"/>
      <c r="B370" s="11"/>
      <c r="C370" s="80"/>
      <c r="D370" s="74"/>
      <c r="E370" s="20">
        <v>2021</v>
      </c>
      <c r="F370" s="18">
        <f t="shared" si="14"/>
        <v>71558.654999999999</v>
      </c>
      <c r="G370" s="2">
        <v>0</v>
      </c>
      <c r="H370" s="2">
        <f>47920.66+480.795</f>
        <v>48401.455000000002</v>
      </c>
      <c r="I370" s="18">
        <v>23157.200000000001</v>
      </c>
      <c r="J370" s="18"/>
      <c r="K370" s="18"/>
      <c r="L370" s="18">
        <v>0</v>
      </c>
      <c r="M370" s="18" t="s">
        <v>110</v>
      </c>
    </row>
    <row r="371" spans="1:13" ht="15.75" x14ac:dyDescent="0.25">
      <c r="A371" s="74"/>
      <c r="B371" s="11"/>
      <c r="C371" s="80"/>
      <c r="D371" s="74"/>
      <c r="E371" s="20">
        <v>2022</v>
      </c>
      <c r="F371" s="18">
        <f t="shared" si="14"/>
        <v>71558.654999999999</v>
      </c>
      <c r="G371" s="2">
        <v>0</v>
      </c>
      <c r="H371" s="2">
        <f>47766.66+480.795</f>
        <v>48247.455000000002</v>
      </c>
      <c r="I371" s="18">
        <v>23311.200000000001</v>
      </c>
      <c r="J371" s="18"/>
      <c r="K371" s="18"/>
      <c r="L371" s="18">
        <v>0</v>
      </c>
      <c r="M371" s="18" t="s">
        <v>110</v>
      </c>
    </row>
    <row r="372" spans="1:13" ht="35.25" customHeight="1" x14ac:dyDescent="0.25">
      <c r="A372" s="74"/>
      <c r="B372" s="11"/>
      <c r="C372" s="80"/>
      <c r="D372" s="74"/>
      <c r="E372" s="20">
        <v>2023</v>
      </c>
      <c r="F372" s="18">
        <f t="shared" si="14"/>
        <v>0</v>
      </c>
      <c r="G372" s="2">
        <v>0</v>
      </c>
      <c r="H372" s="2">
        <v>0</v>
      </c>
      <c r="I372" s="18">
        <v>0</v>
      </c>
      <c r="J372" s="18"/>
      <c r="K372" s="18"/>
      <c r="L372" s="18">
        <v>0</v>
      </c>
      <c r="M372" s="18"/>
    </row>
    <row r="373" spans="1:13" ht="19.5" customHeight="1" x14ac:dyDescent="0.25">
      <c r="A373" s="74"/>
      <c r="B373" s="11"/>
      <c r="C373" s="80"/>
      <c r="D373" s="74"/>
      <c r="E373" s="20">
        <v>2024</v>
      </c>
      <c r="F373" s="18">
        <f t="shared" si="14"/>
        <v>0</v>
      </c>
      <c r="G373" s="2">
        <v>0</v>
      </c>
      <c r="H373" s="2">
        <v>0</v>
      </c>
      <c r="I373" s="18">
        <v>0</v>
      </c>
      <c r="J373" s="18"/>
      <c r="K373" s="18"/>
      <c r="L373" s="18">
        <v>0</v>
      </c>
      <c r="M373" s="18"/>
    </row>
    <row r="374" spans="1:13" ht="21" customHeight="1" x14ac:dyDescent="0.25">
      <c r="A374" s="74"/>
      <c r="B374" s="11"/>
      <c r="C374" s="80"/>
      <c r="D374" s="74"/>
      <c r="E374" s="20">
        <v>2025</v>
      </c>
      <c r="F374" s="18">
        <f t="shared" si="14"/>
        <v>0</v>
      </c>
      <c r="G374" s="2">
        <v>0</v>
      </c>
      <c r="H374" s="2">
        <v>0</v>
      </c>
      <c r="I374" s="18">
        <v>0</v>
      </c>
      <c r="J374" s="18"/>
      <c r="K374" s="18"/>
      <c r="L374" s="18">
        <v>0</v>
      </c>
      <c r="M374" s="18"/>
    </row>
    <row r="375" spans="1:13" ht="16.5" customHeight="1" x14ac:dyDescent="0.25">
      <c r="A375" s="74"/>
      <c r="B375" s="11"/>
      <c r="C375" s="80"/>
      <c r="D375" s="74"/>
      <c r="E375" s="20">
        <v>2026</v>
      </c>
      <c r="F375" s="18">
        <f t="shared" si="14"/>
        <v>0</v>
      </c>
      <c r="G375" s="2">
        <v>0</v>
      </c>
      <c r="H375" s="2">
        <v>0</v>
      </c>
      <c r="I375" s="18">
        <v>0</v>
      </c>
      <c r="J375" s="18"/>
      <c r="K375" s="18"/>
      <c r="L375" s="18">
        <v>0</v>
      </c>
      <c r="M375" s="18"/>
    </row>
    <row r="376" spans="1:13" ht="28.5" customHeight="1" x14ac:dyDescent="0.25">
      <c r="A376" s="74"/>
      <c r="B376" s="11"/>
      <c r="C376" s="80" t="s">
        <v>33</v>
      </c>
      <c r="D376" s="74" t="s">
        <v>43</v>
      </c>
      <c r="E376" s="18" t="s">
        <v>42</v>
      </c>
      <c r="F376" s="18">
        <f t="shared" si="14"/>
        <v>357181.9</v>
      </c>
      <c r="G376" s="57">
        <f>G377+G378+G379+G380+G381+G382+G383</f>
        <v>357181.9</v>
      </c>
      <c r="H376" s="2">
        <v>0</v>
      </c>
      <c r="I376" s="18">
        <v>0</v>
      </c>
      <c r="J376" s="18">
        <v>0</v>
      </c>
      <c r="K376" s="18">
        <v>0</v>
      </c>
      <c r="L376" s="18">
        <v>0</v>
      </c>
      <c r="M376" s="18" t="s">
        <v>68</v>
      </c>
    </row>
    <row r="377" spans="1:13" ht="22.5" customHeight="1" x14ac:dyDescent="0.25">
      <c r="A377" s="74"/>
      <c r="B377" s="11"/>
      <c r="C377" s="80"/>
      <c r="D377" s="74"/>
      <c r="E377" s="20">
        <v>2020</v>
      </c>
      <c r="F377" s="18">
        <f t="shared" si="14"/>
        <v>0</v>
      </c>
      <c r="G377" s="2">
        <v>0</v>
      </c>
      <c r="H377" s="2">
        <v>0</v>
      </c>
      <c r="I377" s="18">
        <v>0</v>
      </c>
      <c r="J377" s="18"/>
      <c r="K377" s="18"/>
      <c r="L377" s="18">
        <v>0</v>
      </c>
      <c r="M377" s="18"/>
    </row>
    <row r="378" spans="1:13" ht="21.75" customHeight="1" x14ac:dyDescent="0.25">
      <c r="A378" s="74"/>
      <c r="B378" s="11"/>
      <c r="C378" s="80"/>
      <c r="D378" s="74"/>
      <c r="E378" s="20">
        <v>2021</v>
      </c>
      <c r="F378" s="18">
        <f t="shared" si="14"/>
        <v>0</v>
      </c>
      <c r="G378" s="2">
        <v>0</v>
      </c>
      <c r="H378" s="2">
        <v>0</v>
      </c>
      <c r="I378" s="18">
        <v>0</v>
      </c>
      <c r="J378" s="18"/>
      <c r="K378" s="18"/>
      <c r="L378" s="18">
        <v>0</v>
      </c>
      <c r="M378" s="8"/>
    </row>
    <row r="379" spans="1:13" ht="24.75" customHeight="1" x14ac:dyDescent="0.25">
      <c r="A379" s="74"/>
      <c r="B379" s="11"/>
      <c r="C379" s="80"/>
      <c r="D379" s="74"/>
      <c r="E379" s="20">
        <v>2022</v>
      </c>
      <c r="F379" s="18">
        <f t="shared" si="14"/>
        <v>16208.2</v>
      </c>
      <c r="G379" s="2">
        <v>16208.2</v>
      </c>
      <c r="H379" s="2">
        <v>0</v>
      </c>
      <c r="I379" s="18">
        <v>0</v>
      </c>
      <c r="J379" s="18"/>
      <c r="K379" s="18"/>
      <c r="L379" s="18">
        <v>0</v>
      </c>
      <c r="M379" s="18" t="s">
        <v>51</v>
      </c>
    </row>
    <row r="380" spans="1:13" ht="30" customHeight="1" x14ac:dyDescent="0.25">
      <c r="A380" s="74"/>
      <c r="B380" s="11"/>
      <c r="C380" s="80"/>
      <c r="D380" s="74"/>
      <c r="E380" s="20">
        <v>2023</v>
      </c>
      <c r="F380" s="18">
        <f t="shared" si="14"/>
        <v>0</v>
      </c>
      <c r="G380" s="2">
        <v>0</v>
      </c>
      <c r="H380" s="2">
        <v>0</v>
      </c>
      <c r="I380" s="18">
        <v>0</v>
      </c>
      <c r="J380" s="18"/>
      <c r="K380" s="18"/>
      <c r="L380" s="18">
        <v>0</v>
      </c>
      <c r="M380" s="18"/>
    </row>
    <row r="381" spans="1:13" ht="15.75" x14ac:dyDescent="0.25">
      <c r="A381" s="74"/>
      <c r="B381" s="11"/>
      <c r="C381" s="80"/>
      <c r="D381" s="74"/>
      <c r="E381" s="20">
        <v>2024</v>
      </c>
      <c r="F381" s="18">
        <f t="shared" si="14"/>
        <v>0</v>
      </c>
      <c r="G381" s="2">
        <v>0</v>
      </c>
      <c r="H381" s="2">
        <v>0</v>
      </c>
      <c r="I381" s="18">
        <v>0</v>
      </c>
      <c r="J381" s="18"/>
      <c r="K381" s="18"/>
      <c r="L381" s="18">
        <v>0</v>
      </c>
      <c r="M381" s="18"/>
    </row>
    <row r="382" spans="1:13" ht="15.75" x14ac:dyDescent="0.25">
      <c r="A382" s="74"/>
      <c r="B382" s="11"/>
      <c r="C382" s="80"/>
      <c r="D382" s="74"/>
      <c r="E382" s="20">
        <v>2025</v>
      </c>
      <c r="F382" s="18">
        <f t="shared" si="14"/>
        <v>170000</v>
      </c>
      <c r="G382" s="2">
        <v>170000</v>
      </c>
      <c r="H382" s="2">
        <v>0</v>
      </c>
      <c r="I382" s="18">
        <v>0</v>
      </c>
      <c r="J382" s="18"/>
      <c r="K382" s="18"/>
      <c r="L382" s="18">
        <v>0</v>
      </c>
      <c r="M382" s="18"/>
    </row>
    <row r="383" spans="1:13" ht="15.75" x14ac:dyDescent="0.25">
      <c r="A383" s="74"/>
      <c r="B383" s="11"/>
      <c r="C383" s="80"/>
      <c r="D383" s="74"/>
      <c r="E383" s="20">
        <v>2026</v>
      </c>
      <c r="F383" s="18">
        <f t="shared" si="14"/>
        <v>170973.7</v>
      </c>
      <c r="G383" s="2">
        <v>170973.7</v>
      </c>
      <c r="H383" s="2">
        <v>0</v>
      </c>
      <c r="I383" s="18">
        <v>0</v>
      </c>
      <c r="J383" s="18"/>
      <c r="K383" s="18"/>
      <c r="L383" s="18">
        <v>0</v>
      </c>
      <c r="M383" s="18" t="s">
        <v>56</v>
      </c>
    </row>
    <row r="384" spans="1:13" ht="31.5" x14ac:dyDescent="0.25">
      <c r="A384" s="74"/>
      <c r="B384" s="11"/>
      <c r="C384" s="80" t="s">
        <v>76</v>
      </c>
      <c r="D384" s="74" t="s">
        <v>43</v>
      </c>
      <c r="E384" s="18" t="s">
        <v>42</v>
      </c>
      <c r="F384" s="18">
        <f t="shared" si="14"/>
        <v>251892.5</v>
      </c>
      <c r="G384" s="2">
        <f>G385+G386+G387+G388+G389+G390+G391</f>
        <v>5582</v>
      </c>
      <c r="H384" s="2">
        <f>H385+H386+H387+H388+H389+H390+H391</f>
        <v>2463.1999999999998</v>
      </c>
      <c r="I384" s="18">
        <f>I385+I386+I387+I388+I389+I390+I391</f>
        <v>243847.3</v>
      </c>
      <c r="J384" s="18">
        <v>0</v>
      </c>
      <c r="K384" s="18">
        <v>0</v>
      </c>
      <c r="L384" s="18">
        <v>0</v>
      </c>
      <c r="M384" s="18" t="s">
        <v>68</v>
      </c>
    </row>
    <row r="385" spans="1:13" ht="15.75" x14ac:dyDescent="0.25">
      <c r="A385" s="74"/>
      <c r="B385" s="11"/>
      <c r="C385" s="80"/>
      <c r="D385" s="74"/>
      <c r="E385" s="20">
        <v>2020</v>
      </c>
      <c r="F385" s="18">
        <f t="shared" si="14"/>
        <v>5582</v>
      </c>
      <c r="G385" s="2">
        <f>5800.6-218.6</f>
        <v>5582</v>
      </c>
      <c r="H385" s="2">
        <v>0</v>
      </c>
      <c r="I385" s="18">
        <v>0</v>
      </c>
      <c r="J385" s="18"/>
      <c r="K385" s="18"/>
      <c r="L385" s="18">
        <v>0</v>
      </c>
      <c r="M385" s="18" t="s">
        <v>51</v>
      </c>
    </row>
    <row r="386" spans="1:13" ht="15.75" x14ac:dyDescent="0.25">
      <c r="A386" s="74"/>
      <c r="B386" s="11"/>
      <c r="C386" s="80"/>
      <c r="D386" s="74"/>
      <c r="E386" s="20">
        <v>2021</v>
      </c>
      <c r="F386" s="18">
        <f t="shared" si="14"/>
        <v>246310.5</v>
      </c>
      <c r="G386" s="2">
        <v>0</v>
      </c>
      <c r="H386" s="2">
        <v>2463.1999999999998</v>
      </c>
      <c r="I386" s="18">
        <v>243847.3</v>
      </c>
      <c r="J386" s="18"/>
      <c r="K386" s="18"/>
      <c r="L386" s="18">
        <v>0</v>
      </c>
      <c r="M386" s="18" t="s">
        <v>56</v>
      </c>
    </row>
    <row r="387" spans="1:13" ht="15.75" x14ac:dyDescent="0.25">
      <c r="A387" s="74"/>
      <c r="B387" s="11"/>
      <c r="C387" s="80"/>
      <c r="D387" s="74"/>
      <c r="E387" s="20">
        <v>2022</v>
      </c>
      <c r="F387" s="18">
        <f t="shared" si="14"/>
        <v>0</v>
      </c>
      <c r="G387" s="2">
        <v>0</v>
      </c>
      <c r="H387" s="2">
        <v>0</v>
      </c>
      <c r="I387" s="18">
        <v>0</v>
      </c>
      <c r="J387" s="18"/>
      <c r="K387" s="18"/>
      <c r="L387" s="18">
        <v>0</v>
      </c>
      <c r="M387" s="8"/>
    </row>
    <row r="388" spans="1:13" ht="29.25" customHeight="1" x14ac:dyDescent="0.25">
      <c r="A388" s="74"/>
      <c r="B388" s="11"/>
      <c r="C388" s="80"/>
      <c r="D388" s="74"/>
      <c r="E388" s="20">
        <v>2023</v>
      </c>
      <c r="F388" s="18">
        <f t="shared" si="14"/>
        <v>0</v>
      </c>
      <c r="G388" s="2">
        <v>0</v>
      </c>
      <c r="H388" s="2">
        <v>0</v>
      </c>
      <c r="I388" s="18">
        <v>0</v>
      </c>
      <c r="J388" s="18"/>
      <c r="K388" s="18"/>
      <c r="L388" s="18">
        <v>0</v>
      </c>
      <c r="M388" s="18"/>
    </row>
    <row r="389" spans="1:13" ht="15.75" x14ac:dyDescent="0.25">
      <c r="A389" s="74"/>
      <c r="B389" s="11"/>
      <c r="C389" s="80"/>
      <c r="D389" s="74"/>
      <c r="E389" s="20">
        <v>2024</v>
      </c>
      <c r="F389" s="18">
        <f t="shared" si="14"/>
        <v>0</v>
      </c>
      <c r="G389" s="2">
        <v>0</v>
      </c>
      <c r="H389" s="2">
        <v>0</v>
      </c>
      <c r="I389" s="18">
        <v>0</v>
      </c>
      <c r="J389" s="18"/>
      <c r="K389" s="18"/>
      <c r="L389" s="18">
        <v>0</v>
      </c>
      <c r="M389" s="18"/>
    </row>
    <row r="390" spans="1:13" ht="15.75" x14ac:dyDescent="0.25">
      <c r="A390" s="74"/>
      <c r="B390" s="11"/>
      <c r="C390" s="80"/>
      <c r="D390" s="74"/>
      <c r="E390" s="20">
        <v>2025</v>
      </c>
      <c r="F390" s="18">
        <f t="shared" si="14"/>
        <v>0</v>
      </c>
      <c r="G390" s="2">
        <v>0</v>
      </c>
      <c r="H390" s="2">
        <v>0</v>
      </c>
      <c r="I390" s="18">
        <v>0</v>
      </c>
      <c r="J390" s="18"/>
      <c r="K390" s="18"/>
      <c r="L390" s="18">
        <v>0</v>
      </c>
      <c r="M390" s="18"/>
    </row>
    <row r="391" spans="1:13" ht="15.75" x14ac:dyDescent="0.25">
      <c r="A391" s="74"/>
      <c r="B391" s="11"/>
      <c r="C391" s="80"/>
      <c r="D391" s="74"/>
      <c r="E391" s="20">
        <v>2026</v>
      </c>
      <c r="F391" s="18">
        <f t="shared" si="14"/>
        <v>0</v>
      </c>
      <c r="G391" s="2">
        <v>0</v>
      </c>
      <c r="H391" s="2">
        <v>0</v>
      </c>
      <c r="I391" s="18">
        <v>0</v>
      </c>
      <c r="J391" s="18"/>
      <c r="K391" s="18"/>
      <c r="L391" s="18">
        <v>0</v>
      </c>
      <c r="M391" s="18"/>
    </row>
    <row r="392" spans="1:13" ht="29.25" customHeight="1" x14ac:dyDescent="0.25">
      <c r="A392" s="74"/>
      <c r="B392" s="11"/>
      <c r="C392" s="80" t="s">
        <v>2</v>
      </c>
      <c r="D392" s="74" t="s">
        <v>43</v>
      </c>
      <c r="E392" s="18" t="s">
        <v>42</v>
      </c>
      <c r="F392" s="18">
        <f>F395+F393</f>
        <v>8488</v>
      </c>
      <c r="G392" s="2">
        <f>8487.6+G393</f>
        <v>8488</v>
      </c>
      <c r="H392" s="2">
        <v>0</v>
      </c>
      <c r="I392" s="18">
        <f>7700-7700</f>
        <v>0</v>
      </c>
      <c r="J392" s="18">
        <v>0</v>
      </c>
      <c r="K392" s="18">
        <v>0</v>
      </c>
      <c r="L392" s="18">
        <v>0</v>
      </c>
      <c r="M392" s="18" t="s">
        <v>68</v>
      </c>
    </row>
    <row r="393" spans="1:13" ht="15.75" x14ac:dyDescent="0.25">
      <c r="A393" s="74"/>
      <c r="B393" s="11"/>
      <c r="C393" s="80"/>
      <c r="D393" s="74"/>
      <c r="E393" s="20">
        <v>2020</v>
      </c>
      <c r="F393" s="18">
        <f t="shared" si="14"/>
        <v>0.3999999999996362</v>
      </c>
      <c r="G393" s="18">
        <f>8488-8487.6</f>
        <v>0.3999999999996362</v>
      </c>
      <c r="H393" s="18">
        <v>0</v>
      </c>
      <c r="I393" s="18">
        <v>0</v>
      </c>
      <c r="J393" s="18"/>
      <c r="K393" s="18"/>
      <c r="L393" s="18">
        <v>0</v>
      </c>
      <c r="M393" s="18"/>
    </row>
    <row r="394" spans="1:13" ht="15.75" x14ac:dyDescent="0.25">
      <c r="A394" s="74"/>
      <c r="B394" s="11"/>
      <c r="C394" s="80"/>
      <c r="D394" s="74"/>
      <c r="E394" s="20">
        <v>2021</v>
      </c>
      <c r="F394" s="18">
        <f t="shared" si="14"/>
        <v>0</v>
      </c>
      <c r="G394" s="18">
        <v>0</v>
      </c>
      <c r="H394" s="18">
        <v>0</v>
      </c>
      <c r="I394" s="18">
        <v>0</v>
      </c>
      <c r="J394" s="18"/>
      <c r="K394" s="18"/>
      <c r="L394" s="18">
        <v>0</v>
      </c>
      <c r="M394" s="18"/>
    </row>
    <row r="395" spans="1:13" ht="15.75" x14ac:dyDescent="0.25">
      <c r="A395" s="74"/>
      <c r="B395" s="11"/>
      <c r="C395" s="80"/>
      <c r="D395" s="74"/>
      <c r="E395" s="20">
        <v>2022</v>
      </c>
      <c r="F395" s="18">
        <f t="shared" si="14"/>
        <v>8487.6</v>
      </c>
      <c r="G395" s="18">
        <v>8487.6</v>
      </c>
      <c r="H395" s="18">
        <v>0</v>
      </c>
      <c r="I395" s="18">
        <v>0</v>
      </c>
      <c r="J395" s="18"/>
      <c r="K395" s="18"/>
      <c r="L395" s="18">
        <v>0</v>
      </c>
      <c r="M395" s="18" t="s">
        <v>51</v>
      </c>
    </row>
    <row r="396" spans="1:13" ht="24.75" customHeight="1" x14ac:dyDescent="0.25">
      <c r="A396" s="74"/>
      <c r="B396" s="11"/>
      <c r="C396" s="80"/>
      <c r="D396" s="74"/>
      <c r="E396" s="20">
        <v>2023</v>
      </c>
      <c r="F396" s="18">
        <f t="shared" si="14"/>
        <v>0</v>
      </c>
      <c r="G396" s="18">
        <v>0</v>
      </c>
      <c r="H396" s="18">
        <v>0</v>
      </c>
      <c r="I396" s="18">
        <v>0</v>
      </c>
      <c r="J396" s="18"/>
      <c r="K396" s="18"/>
      <c r="L396" s="18">
        <v>0</v>
      </c>
      <c r="M396" s="18"/>
    </row>
    <row r="397" spans="1:13" ht="15.75" x14ac:dyDescent="0.25">
      <c r="A397" s="74"/>
      <c r="B397" s="11"/>
      <c r="C397" s="80"/>
      <c r="D397" s="74"/>
      <c r="E397" s="20">
        <v>2024</v>
      </c>
      <c r="F397" s="18">
        <f t="shared" si="14"/>
        <v>0</v>
      </c>
      <c r="G397" s="18">
        <v>0</v>
      </c>
      <c r="H397" s="18">
        <v>0</v>
      </c>
      <c r="I397" s="18">
        <v>0</v>
      </c>
      <c r="J397" s="18"/>
      <c r="K397" s="18"/>
      <c r="L397" s="18">
        <v>0</v>
      </c>
      <c r="M397" s="18"/>
    </row>
    <row r="398" spans="1:13" ht="15.75" x14ac:dyDescent="0.25">
      <c r="A398" s="74"/>
      <c r="B398" s="11"/>
      <c r="C398" s="80"/>
      <c r="D398" s="74"/>
      <c r="E398" s="20">
        <v>2025</v>
      </c>
      <c r="F398" s="18">
        <f t="shared" si="14"/>
        <v>0</v>
      </c>
      <c r="G398" s="18">
        <v>0</v>
      </c>
      <c r="H398" s="18">
        <v>0</v>
      </c>
      <c r="I398" s="18">
        <v>0</v>
      </c>
      <c r="J398" s="18"/>
      <c r="K398" s="18"/>
      <c r="L398" s="18">
        <v>0</v>
      </c>
      <c r="M398" s="18"/>
    </row>
    <row r="399" spans="1:13" ht="15.75" x14ac:dyDescent="0.25">
      <c r="A399" s="74"/>
      <c r="B399" s="11"/>
      <c r="C399" s="80"/>
      <c r="D399" s="74"/>
      <c r="E399" s="20">
        <v>2026</v>
      </c>
      <c r="F399" s="18">
        <f t="shared" si="14"/>
        <v>0</v>
      </c>
      <c r="G399" s="18">
        <v>0</v>
      </c>
      <c r="H399" s="18">
        <v>0</v>
      </c>
      <c r="I399" s="18">
        <v>0</v>
      </c>
      <c r="J399" s="18"/>
      <c r="K399" s="18"/>
      <c r="L399" s="18">
        <v>0</v>
      </c>
      <c r="M399" s="18"/>
    </row>
    <row r="400" spans="1:13" ht="29.25" customHeight="1" x14ac:dyDescent="0.25">
      <c r="A400" s="74"/>
      <c r="B400" s="11"/>
      <c r="C400" s="80" t="s">
        <v>120</v>
      </c>
      <c r="D400" s="74" t="s">
        <v>43</v>
      </c>
      <c r="E400" s="18" t="s">
        <v>42</v>
      </c>
      <c r="F400" s="18">
        <f>F403+F401</f>
        <v>2808.2</v>
      </c>
      <c r="G400" s="18">
        <f>G401</f>
        <v>2808.2</v>
      </c>
      <c r="H400" s="18">
        <v>0</v>
      </c>
      <c r="I400" s="18">
        <f>7700-7700</f>
        <v>0</v>
      </c>
      <c r="J400" s="18">
        <v>0</v>
      </c>
      <c r="K400" s="18">
        <v>0</v>
      </c>
      <c r="L400" s="18">
        <v>0</v>
      </c>
      <c r="M400" s="18" t="s">
        <v>68</v>
      </c>
    </row>
    <row r="401" spans="1:13" ht="15.75" x14ac:dyDescent="0.25">
      <c r="A401" s="74"/>
      <c r="B401" s="11"/>
      <c r="C401" s="80"/>
      <c r="D401" s="74"/>
      <c r="E401" s="20">
        <v>2020</v>
      </c>
      <c r="F401" s="18">
        <f t="shared" ref="F401:F407" si="15">G401+H401+I401</f>
        <v>2808.2</v>
      </c>
      <c r="G401" s="18">
        <v>2808.2</v>
      </c>
      <c r="H401" s="18">
        <v>0</v>
      </c>
      <c r="I401" s="18">
        <v>0</v>
      </c>
      <c r="J401" s="18"/>
      <c r="K401" s="18"/>
      <c r="L401" s="18">
        <v>0</v>
      </c>
      <c r="M401" s="18" t="s">
        <v>51</v>
      </c>
    </row>
    <row r="402" spans="1:13" ht="15.75" x14ac:dyDescent="0.25">
      <c r="A402" s="74"/>
      <c r="B402" s="11"/>
      <c r="C402" s="80"/>
      <c r="D402" s="74"/>
      <c r="E402" s="20">
        <v>2021</v>
      </c>
      <c r="F402" s="18">
        <f t="shared" si="15"/>
        <v>0</v>
      </c>
      <c r="G402" s="18">
        <v>0</v>
      </c>
      <c r="H402" s="18">
        <v>0</v>
      </c>
      <c r="I402" s="18">
        <v>0</v>
      </c>
      <c r="J402" s="18"/>
      <c r="K402" s="18"/>
      <c r="L402" s="18">
        <v>0</v>
      </c>
      <c r="M402" s="18"/>
    </row>
    <row r="403" spans="1:13" ht="15.75" x14ac:dyDescent="0.25">
      <c r="A403" s="74"/>
      <c r="B403" s="11"/>
      <c r="C403" s="80"/>
      <c r="D403" s="74"/>
      <c r="E403" s="20">
        <v>2022</v>
      </c>
      <c r="F403" s="18">
        <f t="shared" si="15"/>
        <v>0</v>
      </c>
      <c r="G403" s="18">
        <v>0</v>
      </c>
      <c r="H403" s="18">
        <v>0</v>
      </c>
      <c r="I403" s="18">
        <v>0</v>
      </c>
      <c r="J403" s="18"/>
      <c r="K403" s="18"/>
      <c r="L403" s="18">
        <v>0</v>
      </c>
      <c r="M403" s="8"/>
    </row>
    <row r="404" spans="1:13" ht="24.75" customHeight="1" x14ac:dyDescent="0.25">
      <c r="A404" s="74"/>
      <c r="B404" s="11"/>
      <c r="C404" s="80"/>
      <c r="D404" s="74"/>
      <c r="E404" s="20">
        <v>2023</v>
      </c>
      <c r="F404" s="18">
        <f t="shared" si="15"/>
        <v>0</v>
      </c>
      <c r="G404" s="18">
        <v>0</v>
      </c>
      <c r="H404" s="18">
        <v>0</v>
      </c>
      <c r="I404" s="18">
        <v>0</v>
      </c>
      <c r="J404" s="18"/>
      <c r="K404" s="18"/>
      <c r="L404" s="18">
        <v>0</v>
      </c>
      <c r="M404" s="18"/>
    </row>
    <row r="405" spans="1:13" ht="15.75" x14ac:dyDescent="0.25">
      <c r="A405" s="74"/>
      <c r="B405" s="11"/>
      <c r="C405" s="80"/>
      <c r="D405" s="74"/>
      <c r="E405" s="20">
        <v>2024</v>
      </c>
      <c r="F405" s="18">
        <f t="shared" si="15"/>
        <v>0</v>
      </c>
      <c r="G405" s="18">
        <v>0</v>
      </c>
      <c r="H405" s="18">
        <v>0</v>
      </c>
      <c r="I405" s="18">
        <v>0</v>
      </c>
      <c r="J405" s="18"/>
      <c r="K405" s="18"/>
      <c r="L405" s="18">
        <v>0</v>
      </c>
      <c r="M405" s="18"/>
    </row>
    <row r="406" spans="1:13" ht="15.75" x14ac:dyDescent="0.25">
      <c r="A406" s="74"/>
      <c r="B406" s="11"/>
      <c r="C406" s="80"/>
      <c r="D406" s="74"/>
      <c r="E406" s="20">
        <v>2025</v>
      </c>
      <c r="F406" s="18">
        <f t="shared" si="15"/>
        <v>0</v>
      </c>
      <c r="G406" s="18">
        <v>0</v>
      </c>
      <c r="H406" s="18">
        <v>0</v>
      </c>
      <c r="I406" s="18">
        <v>0</v>
      </c>
      <c r="J406" s="18"/>
      <c r="K406" s="18"/>
      <c r="L406" s="18">
        <v>0</v>
      </c>
      <c r="M406" s="18"/>
    </row>
    <row r="407" spans="1:13" ht="15.75" x14ac:dyDescent="0.25">
      <c r="A407" s="74"/>
      <c r="B407" s="11"/>
      <c r="C407" s="80"/>
      <c r="D407" s="74"/>
      <c r="E407" s="20">
        <v>2026</v>
      </c>
      <c r="F407" s="18">
        <f t="shared" si="15"/>
        <v>0</v>
      </c>
      <c r="G407" s="18">
        <v>0</v>
      </c>
      <c r="H407" s="18">
        <v>0</v>
      </c>
      <c r="I407" s="18">
        <v>0</v>
      </c>
      <c r="J407" s="18"/>
      <c r="K407" s="18"/>
      <c r="L407" s="18">
        <v>0</v>
      </c>
      <c r="M407" s="18"/>
    </row>
    <row r="408" spans="1:13" ht="29.25" customHeight="1" x14ac:dyDescent="0.25">
      <c r="A408" s="74"/>
      <c r="B408" s="11"/>
      <c r="C408" s="80" t="s">
        <v>121</v>
      </c>
      <c r="D408" s="74" t="s">
        <v>43</v>
      </c>
      <c r="E408" s="18" t="s">
        <v>42</v>
      </c>
      <c r="F408" s="18">
        <f>F411+F409</f>
        <v>1197.4000000000001</v>
      </c>
      <c r="G408" s="18">
        <f>G409</f>
        <v>1197.4000000000001</v>
      </c>
      <c r="H408" s="18">
        <v>0</v>
      </c>
      <c r="I408" s="18">
        <f>7700-7700</f>
        <v>0</v>
      </c>
      <c r="J408" s="18">
        <v>0</v>
      </c>
      <c r="K408" s="18">
        <v>0</v>
      </c>
      <c r="L408" s="18">
        <v>0</v>
      </c>
      <c r="M408" s="18" t="s">
        <v>68</v>
      </c>
    </row>
    <row r="409" spans="1:13" ht="15.75" x14ac:dyDescent="0.25">
      <c r="A409" s="74"/>
      <c r="B409" s="11"/>
      <c r="C409" s="80"/>
      <c r="D409" s="74"/>
      <c r="E409" s="20">
        <v>2020</v>
      </c>
      <c r="F409" s="18">
        <f t="shared" ref="F409:F415" si="16">G409+H409+I409</f>
        <v>1197.4000000000001</v>
      </c>
      <c r="G409" s="18">
        <v>1197.4000000000001</v>
      </c>
      <c r="H409" s="18">
        <v>0</v>
      </c>
      <c r="I409" s="18">
        <v>0</v>
      </c>
      <c r="J409" s="18"/>
      <c r="K409" s="18"/>
      <c r="L409" s="18">
        <v>0</v>
      </c>
      <c r="M409" s="18" t="s">
        <v>51</v>
      </c>
    </row>
    <row r="410" spans="1:13" ht="15.75" x14ac:dyDescent="0.25">
      <c r="A410" s="74"/>
      <c r="B410" s="11"/>
      <c r="C410" s="80"/>
      <c r="D410" s="74"/>
      <c r="E410" s="20">
        <v>2021</v>
      </c>
      <c r="F410" s="18">
        <f t="shared" si="16"/>
        <v>0</v>
      </c>
      <c r="G410" s="18">
        <v>0</v>
      </c>
      <c r="H410" s="18">
        <v>0</v>
      </c>
      <c r="I410" s="18">
        <v>0</v>
      </c>
      <c r="J410" s="18"/>
      <c r="K410" s="18"/>
      <c r="L410" s="18">
        <v>0</v>
      </c>
      <c r="M410" s="18"/>
    </row>
    <row r="411" spans="1:13" ht="15.75" x14ac:dyDescent="0.25">
      <c r="A411" s="74"/>
      <c r="B411" s="11"/>
      <c r="C411" s="80"/>
      <c r="D411" s="74"/>
      <c r="E411" s="20">
        <v>2022</v>
      </c>
      <c r="F411" s="18">
        <f t="shared" si="16"/>
        <v>0</v>
      </c>
      <c r="G411" s="18">
        <v>0</v>
      </c>
      <c r="H411" s="18">
        <v>0</v>
      </c>
      <c r="I411" s="18">
        <v>0</v>
      </c>
      <c r="J411" s="18"/>
      <c r="K411" s="18"/>
      <c r="L411" s="18">
        <v>0</v>
      </c>
      <c r="M411" s="8"/>
    </row>
    <row r="412" spans="1:13" ht="24.75" customHeight="1" x14ac:dyDescent="0.25">
      <c r="A412" s="74"/>
      <c r="B412" s="11"/>
      <c r="C412" s="80"/>
      <c r="D412" s="74"/>
      <c r="E412" s="20">
        <v>2023</v>
      </c>
      <c r="F412" s="18">
        <f t="shared" si="16"/>
        <v>0</v>
      </c>
      <c r="G412" s="18">
        <v>0</v>
      </c>
      <c r="H412" s="18">
        <v>0</v>
      </c>
      <c r="I412" s="18">
        <v>0</v>
      </c>
      <c r="J412" s="18"/>
      <c r="K412" s="18"/>
      <c r="L412" s="18">
        <v>0</v>
      </c>
      <c r="M412" s="18"/>
    </row>
    <row r="413" spans="1:13" ht="15.75" x14ac:dyDescent="0.25">
      <c r="A413" s="74"/>
      <c r="B413" s="11"/>
      <c r="C413" s="80"/>
      <c r="D413" s="74"/>
      <c r="E413" s="20">
        <v>2024</v>
      </c>
      <c r="F413" s="18">
        <f t="shared" si="16"/>
        <v>0</v>
      </c>
      <c r="G413" s="18">
        <v>0</v>
      </c>
      <c r="H413" s="18">
        <v>0</v>
      </c>
      <c r="I413" s="18">
        <v>0</v>
      </c>
      <c r="J413" s="18"/>
      <c r="K413" s="18"/>
      <c r="L413" s="18">
        <v>0</v>
      </c>
      <c r="M413" s="18"/>
    </row>
    <row r="414" spans="1:13" ht="15.75" x14ac:dyDescent="0.25">
      <c r="A414" s="74"/>
      <c r="B414" s="11"/>
      <c r="C414" s="80"/>
      <c r="D414" s="74"/>
      <c r="E414" s="20">
        <v>2025</v>
      </c>
      <c r="F414" s="18">
        <f t="shared" si="16"/>
        <v>0</v>
      </c>
      <c r="G414" s="18">
        <v>0</v>
      </c>
      <c r="H414" s="18">
        <v>0</v>
      </c>
      <c r="I414" s="18">
        <v>0</v>
      </c>
      <c r="J414" s="18"/>
      <c r="K414" s="18"/>
      <c r="L414" s="18">
        <v>0</v>
      </c>
      <c r="M414" s="18"/>
    </row>
    <row r="415" spans="1:13" ht="15.75" x14ac:dyDescent="0.25">
      <c r="A415" s="74"/>
      <c r="B415" s="11"/>
      <c r="C415" s="80"/>
      <c r="D415" s="74"/>
      <c r="E415" s="20">
        <v>2026</v>
      </c>
      <c r="F415" s="18">
        <f t="shared" si="16"/>
        <v>0</v>
      </c>
      <c r="G415" s="18">
        <v>0</v>
      </c>
      <c r="H415" s="18">
        <v>0</v>
      </c>
      <c r="I415" s="18">
        <v>0</v>
      </c>
      <c r="J415" s="18"/>
      <c r="K415" s="18"/>
      <c r="L415" s="18">
        <v>0</v>
      </c>
      <c r="M415" s="18"/>
    </row>
    <row r="416" spans="1:13" ht="29.25" customHeight="1" x14ac:dyDescent="0.25">
      <c r="A416" s="74"/>
      <c r="B416" s="11"/>
      <c r="C416" s="80" t="s">
        <v>122</v>
      </c>
      <c r="D416" s="74" t="s">
        <v>43</v>
      </c>
      <c r="E416" s="18" t="s">
        <v>42</v>
      </c>
      <c r="F416" s="18">
        <f>F419+F417</f>
        <v>2689.5</v>
      </c>
      <c r="G416" s="18">
        <f>G417</f>
        <v>2689.5</v>
      </c>
      <c r="H416" s="18">
        <v>0</v>
      </c>
      <c r="I416" s="18">
        <f>7700-7700</f>
        <v>0</v>
      </c>
      <c r="J416" s="18">
        <v>0</v>
      </c>
      <c r="K416" s="18">
        <v>0</v>
      </c>
      <c r="L416" s="18">
        <v>0</v>
      </c>
      <c r="M416" s="18" t="s">
        <v>68</v>
      </c>
    </row>
    <row r="417" spans="1:13" ht="15.75" x14ac:dyDescent="0.25">
      <c r="A417" s="74"/>
      <c r="B417" s="11"/>
      <c r="C417" s="80"/>
      <c r="D417" s="74"/>
      <c r="E417" s="20">
        <v>2020</v>
      </c>
      <c r="F417" s="18">
        <f t="shared" ref="F417:F423" si="17">G417+H417+I417</f>
        <v>2689.5</v>
      </c>
      <c r="G417" s="18">
        <v>2689.5</v>
      </c>
      <c r="H417" s="18">
        <v>0</v>
      </c>
      <c r="I417" s="18">
        <v>0</v>
      </c>
      <c r="J417" s="18"/>
      <c r="K417" s="18"/>
      <c r="L417" s="18">
        <v>0</v>
      </c>
      <c r="M417" s="18" t="s">
        <v>51</v>
      </c>
    </row>
    <row r="418" spans="1:13" ht="15.75" x14ac:dyDescent="0.25">
      <c r="A418" s="74"/>
      <c r="B418" s="11"/>
      <c r="C418" s="80"/>
      <c r="D418" s="74"/>
      <c r="E418" s="20">
        <v>2021</v>
      </c>
      <c r="F418" s="18">
        <f t="shared" si="17"/>
        <v>0</v>
      </c>
      <c r="G418" s="18">
        <v>0</v>
      </c>
      <c r="H418" s="18">
        <v>0</v>
      </c>
      <c r="I418" s="18">
        <v>0</v>
      </c>
      <c r="J418" s="18"/>
      <c r="K418" s="18"/>
      <c r="L418" s="18">
        <v>0</v>
      </c>
      <c r="M418" s="45"/>
    </row>
    <row r="419" spans="1:13" ht="15.75" x14ac:dyDescent="0.25">
      <c r="A419" s="74"/>
      <c r="B419" s="11"/>
      <c r="C419" s="80"/>
      <c r="D419" s="74"/>
      <c r="E419" s="20">
        <v>2022</v>
      </c>
      <c r="F419" s="18">
        <f t="shared" si="17"/>
        <v>0</v>
      </c>
      <c r="G419" s="18">
        <v>0</v>
      </c>
      <c r="H419" s="18">
        <v>0</v>
      </c>
      <c r="I419" s="18">
        <v>0</v>
      </c>
      <c r="J419" s="18"/>
      <c r="K419" s="18"/>
      <c r="L419" s="18">
        <v>0</v>
      </c>
      <c r="M419" s="59"/>
    </row>
    <row r="420" spans="1:13" ht="24.75" customHeight="1" x14ac:dyDescent="0.25">
      <c r="A420" s="74"/>
      <c r="B420" s="11"/>
      <c r="C420" s="80"/>
      <c r="D420" s="74"/>
      <c r="E420" s="20">
        <v>2023</v>
      </c>
      <c r="F420" s="18">
        <f t="shared" si="17"/>
        <v>0</v>
      </c>
      <c r="G420" s="18">
        <v>0</v>
      </c>
      <c r="H420" s="18">
        <v>0</v>
      </c>
      <c r="I420" s="18">
        <v>0</v>
      </c>
      <c r="J420" s="18"/>
      <c r="K420" s="18"/>
      <c r="L420" s="18">
        <v>0</v>
      </c>
      <c r="M420" s="45"/>
    </row>
    <row r="421" spans="1:13" ht="15.75" x14ac:dyDescent="0.25">
      <c r="A421" s="74"/>
      <c r="B421" s="11"/>
      <c r="C421" s="80"/>
      <c r="D421" s="74"/>
      <c r="E421" s="20">
        <v>2024</v>
      </c>
      <c r="F421" s="18">
        <f t="shared" si="17"/>
        <v>0</v>
      </c>
      <c r="G421" s="18">
        <v>0</v>
      </c>
      <c r="H421" s="18">
        <v>0</v>
      </c>
      <c r="I421" s="18">
        <v>0</v>
      </c>
      <c r="J421" s="18"/>
      <c r="K421" s="18"/>
      <c r="L421" s="18">
        <v>0</v>
      </c>
      <c r="M421" s="45"/>
    </row>
    <row r="422" spans="1:13" ht="15.75" x14ac:dyDescent="0.25">
      <c r="A422" s="74"/>
      <c r="B422" s="11"/>
      <c r="C422" s="80"/>
      <c r="D422" s="74"/>
      <c r="E422" s="20">
        <v>2025</v>
      </c>
      <c r="F422" s="18">
        <f t="shared" si="17"/>
        <v>0</v>
      </c>
      <c r="G422" s="18">
        <v>0</v>
      </c>
      <c r="H422" s="18">
        <v>0</v>
      </c>
      <c r="I422" s="18">
        <v>0</v>
      </c>
      <c r="J422" s="18"/>
      <c r="K422" s="18"/>
      <c r="L422" s="18">
        <v>0</v>
      </c>
      <c r="M422" s="45"/>
    </row>
    <row r="423" spans="1:13" ht="15.75" x14ac:dyDescent="0.25">
      <c r="A423" s="74"/>
      <c r="B423" s="11"/>
      <c r="C423" s="80"/>
      <c r="D423" s="74"/>
      <c r="E423" s="20">
        <v>2026</v>
      </c>
      <c r="F423" s="18">
        <f t="shared" si="17"/>
        <v>0</v>
      </c>
      <c r="G423" s="18">
        <v>0</v>
      </c>
      <c r="H423" s="18">
        <v>0</v>
      </c>
      <c r="I423" s="18">
        <v>0</v>
      </c>
      <c r="J423" s="18"/>
      <c r="K423" s="18"/>
      <c r="L423" s="18">
        <v>0</v>
      </c>
      <c r="M423" s="45"/>
    </row>
    <row r="424" spans="1:13" ht="29.25" customHeight="1" x14ac:dyDescent="0.25">
      <c r="A424" s="74"/>
      <c r="B424" s="11"/>
      <c r="C424" s="80" t="s">
        <v>123</v>
      </c>
      <c r="D424" s="74" t="s">
        <v>43</v>
      </c>
      <c r="E424" s="18" t="s">
        <v>42</v>
      </c>
      <c r="F424" s="18">
        <f>F427+F425</f>
        <v>22.382000000000001</v>
      </c>
      <c r="G424" s="18">
        <f>G425</f>
        <v>22.382000000000001</v>
      </c>
      <c r="H424" s="18">
        <v>0</v>
      </c>
      <c r="I424" s="18">
        <f>7700-7700</f>
        <v>0</v>
      </c>
      <c r="J424" s="18">
        <v>0</v>
      </c>
      <c r="K424" s="18">
        <v>0</v>
      </c>
      <c r="L424" s="18">
        <v>0</v>
      </c>
      <c r="M424" s="45" t="s">
        <v>68</v>
      </c>
    </row>
    <row r="425" spans="1:13" ht="15.75" x14ac:dyDescent="0.25">
      <c r="A425" s="74"/>
      <c r="B425" s="11"/>
      <c r="C425" s="80"/>
      <c r="D425" s="74"/>
      <c r="E425" s="20">
        <v>2020</v>
      </c>
      <c r="F425" s="18">
        <f t="shared" ref="F425:F431" si="18">G425+H425+I425</f>
        <v>22.382000000000001</v>
      </c>
      <c r="G425" s="18">
        <v>22.382000000000001</v>
      </c>
      <c r="H425" s="18">
        <v>0</v>
      </c>
      <c r="I425" s="18">
        <v>0</v>
      </c>
      <c r="J425" s="18"/>
      <c r="K425" s="18"/>
      <c r="L425" s="18">
        <v>0</v>
      </c>
      <c r="M425" s="45" t="s">
        <v>173</v>
      </c>
    </row>
    <row r="426" spans="1:13" ht="15.75" x14ac:dyDescent="0.25">
      <c r="A426" s="74"/>
      <c r="B426" s="11"/>
      <c r="C426" s="80"/>
      <c r="D426" s="74"/>
      <c r="E426" s="20">
        <v>2021</v>
      </c>
      <c r="F426" s="18">
        <f t="shared" si="18"/>
        <v>0</v>
      </c>
      <c r="G426" s="18">
        <v>0</v>
      </c>
      <c r="H426" s="18">
        <v>0</v>
      </c>
      <c r="I426" s="18">
        <v>0</v>
      </c>
      <c r="J426" s="18"/>
      <c r="K426" s="18"/>
      <c r="L426" s="18">
        <v>0</v>
      </c>
      <c r="M426" s="45"/>
    </row>
    <row r="427" spans="1:13" ht="15.75" x14ac:dyDescent="0.25">
      <c r="A427" s="74"/>
      <c r="B427" s="11"/>
      <c r="C427" s="80"/>
      <c r="D427" s="74"/>
      <c r="E427" s="20">
        <v>2022</v>
      </c>
      <c r="F427" s="18">
        <f t="shared" si="18"/>
        <v>0</v>
      </c>
      <c r="G427" s="18">
        <v>0</v>
      </c>
      <c r="H427" s="18">
        <v>0</v>
      </c>
      <c r="I427" s="18">
        <v>0</v>
      </c>
      <c r="J427" s="18"/>
      <c r="K427" s="18"/>
      <c r="L427" s="18">
        <v>0</v>
      </c>
      <c r="M427" s="59"/>
    </row>
    <row r="428" spans="1:13" ht="24.75" customHeight="1" x14ac:dyDescent="0.25">
      <c r="A428" s="74"/>
      <c r="B428" s="11"/>
      <c r="C428" s="80"/>
      <c r="D428" s="74"/>
      <c r="E428" s="20">
        <v>2023</v>
      </c>
      <c r="F428" s="18">
        <f t="shared" si="18"/>
        <v>0</v>
      </c>
      <c r="G428" s="18">
        <v>0</v>
      </c>
      <c r="H428" s="18">
        <v>0</v>
      </c>
      <c r="I428" s="18">
        <v>0</v>
      </c>
      <c r="J428" s="18"/>
      <c r="K428" s="18"/>
      <c r="L428" s="18">
        <v>0</v>
      </c>
      <c r="M428" s="45"/>
    </row>
    <row r="429" spans="1:13" ht="15.75" x14ac:dyDescent="0.25">
      <c r="A429" s="74"/>
      <c r="B429" s="11"/>
      <c r="C429" s="80"/>
      <c r="D429" s="74"/>
      <c r="E429" s="20">
        <v>2024</v>
      </c>
      <c r="F429" s="18">
        <f t="shared" si="18"/>
        <v>0</v>
      </c>
      <c r="G429" s="18">
        <v>0</v>
      </c>
      <c r="H429" s="18">
        <v>0</v>
      </c>
      <c r="I429" s="18">
        <v>0</v>
      </c>
      <c r="J429" s="18"/>
      <c r="K429" s="18"/>
      <c r="L429" s="18">
        <v>0</v>
      </c>
      <c r="M429" s="45"/>
    </row>
    <row r="430" spans="1:13" ht="15.75" x14ac:dyDescent="0.25">
      <c r="A430" s="74"/>
      <c r="B430" s="11"/>
      <c r="C430" s="80"/>
      <c r="D430" s="74"/>
      <c r="E430" s="20">
        <v>2025</v>
      </c>
      <c r="F430" s="18">
        <f t="shared" si="18"/>
        <v>0</v>
      </c>
      <c r="G430" s="18">
        <v>0</v>
      </c>
      <c r="H430" s="18">
        <v>0</v>
      </c>
      <c r="I430" s="18">
        <v>0</v>
      </c>
      <c r="J430" s="18"/>
      <c r="K430" s="18"/>
      <c r="L430" s="18">
        <v>0</v>
      </c>
      <c r="M430" s="45"/>
    </row>
    <row r="431" spans="1:13" ht="15.75" x14ac:dyDescent="0.25">
      <c r="A431" s="74"/>
      <c r="B431" s="11"/>
      <c r="C431" s="80"/>
      <c r="D431" s="74"/>
      <c r="E431" s="20">
        <v>2026</v>
      </c>
      <c r="F431" s="18">
        <f t="shared" si="18"/>
        <v>0</v>
      </c>
      <c r="G431" s="18">
        <v>0</v>
      </c>
      <c r="H431" s="18">
        <v>0</v>
      </c>
      <c r="I431" s="18">
        <v>0</v>
      </c>
      <c r="J431" s="18"/>
      <c r="K431" s="18"/>
      <c r="L431" s="18">
        <v>0</v>
      </c>
      <c r="M431" s="45"/>
    </row>
    <row r="432" spans="1:13" ht="29.25" customHeight="1" x14ac:dyDescent="0.25">
      <c r="A432" s="74"/>
      <c r="B432" s="11"/>
      <c r="C432" s="81" t="s">
        <v>124</v>
      </c>
      <c r="D432" s="79" t="s">
        <v>43</v>
      </c>
      <c r="E432" s="2" t="s">
        <v>42</v>
      </c>
      <c r="F432" s="2">
        <f>F435+F433</f>
        <v>76.173999999999992</v>
      </c>
      <c r="G432" s="2">
        <f>G433</f>
        <v>76.173999999999992</v>
      </c>
      <c r="H432" s="2">
        <v>0</v>
      </c>
      <c r="I432" s="2">
        <f>7700-7700</f>
        <v>0</v>
      </c>
      <c r="J432" s="2">
        <v>0</v>
      </c>
      <c r="K432" s="2">
        <v>0</v>
      </c>
      <c r="L432" s="2">
        <v>0</v>
      </c>
      <c r="M432" s="2" t="s">
        <v>68</v>
      </c>
    </row>
    <row r="433" spans="1:13" ht="15.75" x14ac:dyDescent="0.25">
      <c r="A433" s="74"/>
      <c r="B433" s="11"/>
      <c r="C433" s="81"/>
      <c r="D433" s="79"/>
      <c r="E433" s="62">
        <v>2020</v>
      </c>
      <c r="F433" s="2">
        <f t="shared" ref="F433:F439" si="19">G433+H433+I433</f>
        <v>76.173999999999992</v>
      </c>
      <c r="G433" s="2">
        <f>21.874+54.3</f>
        <v>76.173999999999992</v>
      </c>
      <c r="H433" s="2">
        <v>0</v>
      </c>
      <c r="I433" s="2">
        <v>0</v>
      </c>
      <c r="J433" s="2"/>
      <c r="K433" s="2"/>
      <c r="L433" s="2">
        <v>0</v>
      </c>
      <c r="M433" s="2" t="s">
        <v>173</v>
      </c>
    </row>
    <row r="434" spans="1:13" ht="15.75" x14ac:dyDescent="0.25">
      <c r="A434" s="74"/>
      <c r="B434" s="11"/>
      <c r="C434" s="81"/>
      <c r="D434" s="79"/>
      <c r="E434" s="62">
        <v>2021</v>
      </c>
      <c r="F434" s="2">
        <f t="shared" si="19"/>
        <v>0</v>
      </c>
      <c r="G434" s="2">
        <v>0</v>
      </c>
      <c r="H434" s="2">
        <v>0</v>
      </c>
      <c r="I434" s="2">
        <v>0</v>
      </c>
      <c r="J434" s="2"/>
      <c r="K434" s="2"/>
      <c r="L434" s="2">
        <v>0</v>
      </c>
      <c r="M434" s="2"/>
    </row>
    <row r="435" spans="1:13" ht="15.75" x14ac:dyDescent="0.25">
      <c r="A435" s="74"/>
      <c r="B435" s="11"/>
      <c r="C435" s="81"/>
      <c r="D435" s="79"/>
      <c r="E435" s="62">
        <v>2022</v>
      </c>
      <c r="F435" s="2">
        <f t="shared" si="19"/>
        <v>0</v>
      </c>
      <c r="G435" s="2">
        <v>0</v>
      </c>
      <c r="H435" s="2">
        <v>0</v>
      </c>
      <c r="I435" s="2">
        <v>0</v>
      </c>
      <c r="J435" s="2"/>
      <c r="K435" s="2"/>
      <c r="L435" s="2">
        <v>0</v>
      </c>
      <c r="M435" s="63"/>
    </row>
    <row r="436" spans="1:13" ht="24.75" customHeight="1" x14ac:dyDescent="0.25">
      <c r="A436" s="74"/>
      <c r="B436" s="11"/>
      <c r="C436" s="81"/>
      <c r="D436" s="79"/>
      <c r="E436" s="62">
        <v>2023</v>
      </c>
      <c r="F436" s="2">
        <f t="shared" si="19"/>
        <v>0</v>
      </c>
      <c r="G436" s="2">
        <v>0</v>
      </c>
      <c r="H436" s="2">
        <v>0</v>
      </c>
      <c r="I436" s="2">
        <v>0</v>
      </c>
      <c r="J436" s="2"/>
      <c r="K436" s="2"/>
      <c r="L436" s="2">
        <v>0</v>
      </c>
      <c r="M436" s="2"/>
    </row>
    <row r="437" spans="1:13" ht="15.75" x14ac:dyDescent="0.25">
      <c r="A437" s="74"/>
      <c r="B437" s="11"/>
      <c r="C437" s="81"/>
      <c r="D437" s="79"/>
      <c r="E437" s="62">
        <v>2024</v>
      </c>
      <c r="F437" s="2">
        <f t="shared" si="19"/>
        <v>0</v>
      </c>
      <c r="G437" s="2">
        <v>0</v>
      </c>
      <c r="H437" s="2">
        <v>0</v>
      </c>
      <c r="I437" s="2">
        <v>0</v>
      </c>
      <c r="J437" s="2"/>
      <c r="K437" s="2"/>
      <c r="L437" s="2">
        <v>0</v>
      </c>
      <c r="M437" s="2"/>
    </row>
    <row r="438" spans="1:13" ht="15.75" x14ac:dyDescent="0.25">
      <c r="A438" s="74"/>
      <c r="B438" s="11"/>
      <c r="C438" s="81"/>
      <c r="D438" s="79"/>
      <c r="E438" s="62">
        <v>2025</v>
      </c>
      <c r="F438" s="2">
        <f t="shared" si="19"/>
        <v>0</v>
      </c>
      <c r="G438" s="2">
        <v>0</v>
      </c>
      <c r="H438" s="2">
        <v>0</v>
      </c>
      <c r="I438" s="2">
        <v>0</v>
      </c>
      <c r="J438" s="2"/>
      <c r="K438" s="2"/>
      <c r="L438" s="2">
        <v>0</v>
      </c>
      <c r="M438" s="2"/>
    </row>
    <row r="439" spans="1:13" ht="15.75" x14ac:dyDescent="0.25">
      <c r="A439" s="74"/>
      <c r="B439" s="11"/>
      <c r="C439" s="81"/>
      <c r="D439" s="79"/>
      <c r="E439" s="62">
        <v>2026</v>
      </c>
      <c r="F439" s="2">
        <f t="shared" si="19"/>
        <v>0</v>
      </c>
      <c r="G439" s="2">
        <v>0</v>
      </c>
      <c r="H439" s="2">
        <v>0</v>
      </c>
      <c r="I439" s="2">
        <v>0</v>
      </c>
      <c r="J439" s="2"/>
      <c r="K439" s="2"/>
      <c r="L439" s="2">
        <v>0</v>
      </c>
      <c r="M439" s="2"/>
    </row>
    <row r="440" spans="1:13" ht="29.25" customHeight="1" x14ac:dyDescent="0.25">
      <c r="A440" s="74"/>
      <c r="B440" s="11"/>
      <c r="C440" s="81" t="s">
        <v>125</v>
      </c>
      <c r="D440" s="79" t="s">
        <v>43</v>
      </c>
      <c r="E440" s="2" t="s">
        <v>42</v>
      </c>
      <c r="F440" s="2">
        <f>F443+F441</f>
        <v>26.754999999999999</v>
      </c>
      <c r="G440" s="2">
        <f>G441</f>
        <v>26.754999999999999</v>
      </c>
      <c r="H440" s="2">
        <v>0</v>
      </c>
      <c r="I440" s="2">
        <f>7700-7700</f>
        <v>0</v>
      </c>
      <c r="J440" s="2">
        <v>0</v>
      </c>
      <c r="K440" s="2">
        <v>0</v>
      </c>
      <c r="L440" s="2">
        <v>0</v>
      </c>
      <c r="M440" s="2" t="s">
        <v>68</v>
      </c>
    </row>
    <row r="441" spans="1:13" ht="15.75" x14ac:dyDescent="0.25">
      <c r="A441" s="74"/>
      <c r="B441" s="11"/>
      <c r="C441" s="81"/>
      <c r="D441" s="79"/>
      <c r="E441" s="62">
        <v>2020</v>
      </c>
      <c r="F441" s="2">
        <f t="shared" ref="F441:F447" si="20">G441+H441+I441</f>
        <v>26.754999999999999</v>
      </c>
      <c r="G441" s="2">
        <v>26.754999999999999</v>
      </c>
      <c r="H441" s="2">
        <v>0</v>
      </c>
      <c r="I441" s="2">
        <v>0</v>
      </c>
      <c r="J441" s="2"/>
      <c r="K441" s="2"/>
      <c r="L441" s="2">
        <v>0</v>
      </c>
      <c r="M441" s="2" t="s">
        <v>173</v>
      </c>
    </row>
    <row r="442" spans="1:13" ht="15.75" x14ac:dyDescent="0.25">
      <c r="A442" s="74"/>
      <c r="B442" s="11"/>
      <c r="C442" s="81"/>
      <c r="D442" s="79"/>
      <c r="E442" s="62">
        <v>2021</v>
      </c>
      <c r="F442" s="2">
        <f t="shared" si="20"/>
        <v>0</v>
      </c>
      <c r="G442" s="2">
        <v>0</v>
      </c>
      <c r="H442" s="2">
        <v>0</v>
      </c>
      <c r="I442" s="2">
        <v>0</v>
      </c>
      <c r="J442" s="2"/>
      <c r="K442" s="2"/>
      <c r="L442" s="2">
        <v>0</v>
      </c>
      <c r="M442" s="2"/>
    </row>
    <row r="443" spans="1:13" ht="15.75" x14ac:dyDescent="0.25">
      <c r="A443" s="74"/>
      <c r="B443" s="11"/>
      <c r="C443" s="81"/>
      <c r="D443" s="79"/>
      <c r="E443" s="62">
        <v>2022</v>
      </c>
      <c r="F443" s="2">
        <f t="shared" si="20"/>
        <v>0</v>
      </c>
      <c r="G443" s="2">
        <v>0</v>
      </c>
      <c r="H443" s="2">
        <v>0</v>
      </c>
      <c r="I443" s="2">
        <v>0</v>
      </c>
      <c r="J443" s="2"/>
      <c r="K443" s="2"/>
      <c r="L443" s="2">
        <v>0</v>
      </c>
      <c r="M443" s="63"/>
    </row>
    <row r="444" spans="1:13" ht="24.75" customHeight="1" x14ac:dyDescent="0.25">
      <c r="A444" s="74"/>
      <c r="B444" s="11"/>
      <c r="C444" s="81"/>
      <c r="D444" s="79"/>
      <c r="E444" s="62">
        <v>2023</v>
      </c>
      <c r="F444" s="2">
        <f t="shared" si="20"/>
        <v>0</v>
      </c>
      <c r="G444" s="2">
        <v>0</v>
      </c>
      <c r="H444" s="2">
        <v>0</v>
      </c>
      <c r="I444" s="2">
        <v>0</v>
      </c>
      <c r="J444" s="2"/>
      <c r="K444" s="2"/>
      <c r="L444" s="2">
        <v>0</v>
      </c>
      <c r="M444" s="2"/>
    </row>
    <row r="445" spans="1:13" ht="15.75" x14ac:dyDescent="0.25">
      <c r="A445" s="74"/>
      <c r="B445" s="11"/>
      <c r="C445" s="81"/>
      <c r="D445" s="79"/>
      <c r="E445" s="62">
        <v>2024</v>
      </c>
      <c r="F445" s="2">
        <f t="shared" si="20"/>
        <v>0</v>
      </c>
      <c r="G445" s="2">
        <v>0</v>
      </c>
      <c r="H445" s="2">
        <v>0</v>
      </c>
      <c r="I445" s="2">
        <v>0</v>
      </c>
      <c r="J445" s="2"/>
      <c r="K445" s="2"/>
      <c r="L445" s="2">
        <v>0</v>
      </c>
      <c r="M445" s="2"/>
    </row>
    <row r="446" spans="1:13" ht="15.75" x14ac:dyDescent="0.25">
      <c r="A446" s="74"/>
      <c r="B446" s="11"/>
      <c r="C446" s="81"/>
      <c r="D446" s="79"/>
      <c r="E446" s="62">
        <v>2025</v>
      </c>
      <c r="F446" s="2">
        <f t="shared" si="20"/>
        <v>0</v>
      </c>
      <c r="G446" s="2">
        <v>0</v>
      </c>
      <c r="H446" s="2">
        <v>0</v>
      </c>
      <c r="I446" s="2">
        <v>0</v>
      </c>
      <c r="J446" s="2"/>
      <c r="K446" s="2"/>
      <c r="L446" s="2">
        <v>0</v>
      </c>
      <c r="M446" s="2"/>
    </row>
    <row r="447" spans="1:13" ht="15.75" x14ac:dyDescent="0.25">
      <c r="A447" s="74"/>
      <c r="B447" s="11"/>
      <c r="C447" s="81"/>
      <c r="D447" s="79"/>
      <c r="E447" s="62">
        <v>2026</v>
      </c>
      <c r="F447" s="2">
        <f t="shared" si="20"/>
        <v>0</v>
      </c>
      <c r="G447" s="2">
        <v>0</v>
      </c>
      <c r="H447" s="2">
        <v>0</v>
      </c>
      <c r="I447" s="2">
        <v>0</v>
      </c>
      <c r="J447" s="2"/>
      <c r="K447" s="2"/>
      <c r="L447" s="2">
        <v>0</v>
      </c>
      <c r="M447" s="2"/>
    </row>
    <row r="448" spans="1:13" ht="29.25" customHeight="1" x14ac:dyDescent="0.25">
      <c r="A448" s="74"/>
      <c r="B448" s="11"/>
      <c r="C448" s="81" t="s">
        <v>126</v>
      </c>
      <c r="D448" s="79" t="s">
        <v>43</v>
      </c>
      <c r="E448" s="2" t="s">
        <v>42</v>
      </c>
      <c r="F448" s="2">
        <f>F451+F449</f>
        <v>251.28900000000002</v>
      </c>
      <c r="G448" s="2">
        <f>G449</f>
        <v>251.28900000000002</v>
      </c>
      <c r="H448" s="2">
        <v>0</v>
      </c>
      <c r="I448" s="2">
        <f>7700-7700</f>
        <v>0</v>
      </c>
      <c r="J448" s="2">
        <v>0</v>
      </c>
      <c r="K448" s="2">
        <v>0</v>
      </c>
      <c r="L448" s="2">
        <v>0</v>
      </c>
      <c r="M448" s="2" t="s">
        <v>68</v>
      </c>
    </row>
    <row r="449" spans="1:13" ht="15.75" x14ac:dyDescent="0.25">
      <c r="A449" s="74"/>
      <c r="B449" s="11"/>
      <c r="C449" s="81"/>
      <c r="D449" s="79"/>
      <c r="E449" s="62">
        <v>2020</v>
      </c>
      <c r="F449" s="2">
        <f t="shared" ref="F449:F455" si="21">G449+H449+I449</f>
        <v>251.28900000000002</v>
      </c>
      <c r="G449" s="2">
        <f>63.889+187.4</f>
        <v>251.28900000000002</v>
      </c>
      <c r="H449" s="2">
        <v>0</v>
      </c>
      <c r="I449" s="2">
        <v>0</v>
      </c>
      <c r="J449" s="2"/>
      <c r="K449" s="2"/>
      <c r="L449" s="2">
        <v>0</v>
      </c>
      <c r="M449" s="2" t="s">
        <v>173</v>
      </c>
    </row>
    <row r="450" spans="1:13" ht="15.75" x14ac:dyDescent="0.25">
      <c r="A450" s="74"/>
      <c r="B450" s="11"/>
      <c r="C450" s="81"/>
      <c r="D450" s="79"/>
      <c r="E450" s="62">
        <v>2021</v>
      </c>
      <c r="F450" s="2">
        <f t="shared" si="21"/>
        <v>0</v>
      </c>
      <c r="G450" s="2">
        <v>0</v>
      </c>
      <c r="H450" s="2">
        <v>0</v>
      </c>
      <c r="I450" s="2">
        <v>0</v>
      </c>
      <c r="J450" s="2"/>
      <c r="K450" s="2"/>
      <c r="L450" s="2">
        <v>0</v>
      </c>
      <c r="M450" s="2"/>
    </row>
    <row r="451" spans="1:13" ht="15.75" x14ac:dyDescent="0.25">
      <c r="A451" s="74"/>
      <c r="B451" s="11"/>
      <c r="C451" s="81"/>
      <c r="D451" s="79"/>
      <c r="E451" s="62">
        <v>2022</v>
      </c>
      <c r="F451" s="2">
        <f t="shared" si="21"/>
        <v>0</v>
      </c>
      <c r="G451" s="2">
        <v>0</v>
      </c>
      <c r="H451" s="2">
        <v>0</v>
      </c>
      <c r="I451" s="2">
        <v>0</v>
      </c>
      <c r="J451" s="2"/>
      <c r="K451" s="2"/>
      <c r="L451" s="2">
        <v>0</v>
      </c>
      <c r="M451" s="63"/>
    </row>
    <row r="452" spans="1:13" ht="24.75" customHeight="1" x14ac:dyDescent="0.25">
      <c r="A452" s="74"/>
      <c r="B452" s="11"/>
      <c r="C452" s="81"/>
      <c r="D452" s="79"/>
      <c r="E452" s="62">
        <v>2023</v>
      </c>
      <c r="F452" s="2">
        <f t="shared" si="21"/>
        <v>0</v>
      </c>
      <c r="G452" s="2">
        <v>0</v>
      </c>
      <c r="H452" s="2">
        <v>0</v>
      </c>
      <c r="I452" s="2">
        <v>0</v>
      </c>
      <c r="J452" s="2"/>
      <c r="K452" s="2"/>
      <c r="L452" s="2">
        <v>0</v>
      </c>
      <c r="M452" s="2"/>
    </row>
    <row r="453" spans="1:13" ht="15.75" x14ac:dyDescent="0.25">
      <c r="A453" s="74"/>
      <c r="B453" s="11"/>
      <c r="C453" s="81"/>
      <c r="D453" s="79"/>
      <c r="E453" s="62">
        <v>2024</v>
      </c>
      <c r="F453" s="2">
        <f t="shared" si="21"/>
        <v>0</v>
      </c>
      <c r="G453" s="2">
        <v>0</v>
      </c>
      <c r="H453" s="2">
        <v>0</v>
      </c>
      <c r="I453" s="2">
        <v>0</v>
      </c>
      <c r="J453" s="2"/>
      <c r="K453" s="2"/>
      <c r="L453" s="2">
        <v>0</v>
      </c>
      <c r="M453" s="2"/>
    </row>
    <row r="454" spans="1:13" ht="15.75" x14ac:dyDescent="0.25">
      <c r="A454" s="74"/>
      <c r="B454" s="11"/>
      <c r="C454" s="81"/>
      <c r="D454" s="79"/>
      <c r="E454" s="62">
        <v>2025</v>
      </c>
      <c r="F454" s="2">
        <f t="shared" si="21"/>
        <v>0</v>
      </c>
      <c r="G454" s="2">
        <v>0</v>
      </c>
      <c r="H454" s="2">
        <v>0</v>
      </c>
      <c r="I454" s="2">
        <v>0</v>
      </c>
      <c r="J454" s="2"/>
      <c r="K454" s="2"/>
      <c r="L454" s="2">
        <v>0</v>
      </c>
      <c r="M454" s="2"/>
    </row>
    <row r="455" spans="1:13" ht="15.75" x14ac:dyDescent="0.25">
      <c r="A455" s="74"/>
      <c r="B455" s="11"/>
      <c r="C455" s="81"/>
      <c r="D455" s="79"/>
      <c r="E455" s="62">
        <v>2026</v>
      </c>
      <c r="F455" s="2">
        <f t="shared" si="21"/>
        <v>0</v>
      </c>
      <c r="G455" s="2">
        <v>0</v>
      </c>
      <c r="H455" s="2">
        <v>0</v>
      </c>
      <c r="I455" s="2">
        <v>0</v>
      </c>
      <c r="J455" s="2"/>
      <c r="K455" s="2"/>
      <c r="L455" s="2">
        <v>0</v>
      </c>
      <c r="M455" s="2"/>
    </row>
    <row r="456" spans="1:13" ht="29.25" customHeight="1" x14ac:dyDescent="0.25">
      <c r="A456" s="74"/>
      <c r="B456" s="11"/>
      <c r="C456" s="81" t="s">
        <v>127</v>
      </c>
      <c r="D456" s="79" t="s">
        <v>43</v>
      </c>
      <c r="E456" s="2" t="s">
        <v>42</v>
      </c>
      <c r="F456" s="2">
        <f>F459+F457</f>
        <v>229</v>
      </c>
      <c r="G456" s="2">
        <f>G457</f>
        <v>229</v>
      </c>
      <c r="H456" s="2">
        <v>0</v>
      </c>
      <c r="I456" s="2">
        <f>7700-7700</f>
        <v>0</v>
      </c>
      <c r="J456" s="2">
        <v>0</v>
      </c>
      <c r="K456" s="2">
        <v>0</v>
      </c>
      <c r="L456" s="2">
        <v>0</v>
      </c>
      <c r="M456" s="2" t="s">
        <v>68</v>
      </c>
    </row>
    <row r="457" spans="1:13" ht="15.75" x14ac:dyDescent="0.25">
      <c r="A457" s="74"/>
      <c r="B457" s="11"/>
      <c r="C457" s="81"/>
      <c r="D457" s="79"/>
      <c r="E457" s="62">
        <v>2020</v>
      </c>
      <c r="F457" s="2">
        <f t="shared" ref="F457:F463" si="22">G457+H457+I457</f>
        <v>229</v>
      </c>
      <c r="G457" s="2">
        <f>26.7+202.3</f>
        <v>229</v>
      </c>
      <c r="H457" s="2">
        <v>0</v>
      </c>
      <c r="I457" s="2">
        <v>0</v>
      </c>
      <c r="J457" s="2"/>
      <c r="K457" s="2"/>
      <c r="L457" s="2">
        <v>0</v>
      </c>
      <c r="M457" s="2" t="s">
        <v>173</v>
      </c>
    </row>
    <row r="458" spans="1:13" ht="15.75" x14ac:dyDescent="0.25">
      <c r="A458" s="74"/>
      <c r="B458" s="11"/>
      <c r="C458" s="81"/>
      <c r="D458" s="79"/>
      <c r="E458" s="62">
        <v>2021</v>
      </c>
      <c r="F458" s="2">
        <f t="shared" si="22"/>
        <v>0</v>
      </c>
      <c r="G458" s="2">
        <v>0</v>
      </c>
      <c r="H458" s="2">
        <v>0</v>
      </c>
      <c r="I458" s="2">
        <v>0</v>
      </c>
      <c r="J458" s="2"/>
      <c r="K458" s="2"/>
      <c r="L458" s="2">
        <v>0</v>
      </c>
      <c r="M458" s="2"/>
    </row>
    <row r="459" spans="1:13" ht="15.75" x14ac:dyDescent="0.25">
      <c r="A459" s="74"/>
      <c r="B459" s="11"/>
      <c r="C459" s="81"/>
      <c r="D459" s="79"/>
      <c r="E459" s="62">
        <v>2022</v>
      </c>
      <c r="F459" s="2">
        <f t="shared" si="22"/>
        <v>0</v>
      </c>
      <c r="G459" s="2">
        <v>0</v>
      </c>
      <c r="H459" s="2">
        <v>0</v>
      </c>
      <c r="I459" s="2">
        <v>0</v>
      </c>
      <c r="J459" s="2"/>
      <c r="K459" s="2"/>
      <c r="L459" s="2">
        <v>0</v>
      </c>
      <c r="M459" s="63"/>
    </row>
    <row r="460" spans="1:13" ht="24.75" customHeight="1" x14ac:dyDescent="0.25">
      <c r="A460" s="74"/>
      <c r="B460" s="11"/>
      <c r="C460" s="81"/>
      <c r="D460" s="79"/>
      <c r="E460" s="62">
        <v>2023</v>
      </c>
      <c r="F460" s="2">
        <f t="shared" si="22"/>
        <v>0</v>
      </c>
      <c r="G460" s="2">
        <v>0</v>
      </c>
      <c r="H460" s="2">
        <v>0</v>
      </c>
      <c r="I460" s="2">
        <v>0</v>
      </c>
      <c r="J460" s="2"/>
      <c r="K460" s="2"/>
      <c r="L460" s="2">
        <v>0</v>
      </c>
      <c r="M460" s="2"/>
    </row>
    <row r="461" spans="1:13" ht="15.75" x14ac:dyDescent="0.25">
      <c r="A461" s="74"/>
      <c r="B461" s="11"/>
      <c r="C461" s="81"/>
      <c r="D461" s="79"/>
      <c r="E461" s="62">
        <v>2024</v>
      </c>
      <c r="F461" s="2">
        <f t="shared" si="22"/>
        <v>0</v>
      </c>
      <c r="G461" s="2">
        <v>0</v>
      </c>
      <c r="H461" s="2">
        <v>0</v>
      </c>
      <c r="I461" s="2">
        <v>0</v>
      </c>
      <c r="J461" s="2"/>
      <c r="K461" s="2"/>
      <c r="L461" s="2">
        <v>0</v>
      </c>
      <c r="M461" s="2"/>
    </row>
    <row r="462" spans="1:13" ht="15.75" x14ac:dyDescent="0.25">
      <c r="A462" s="74"/>
      <c r="B462" s="11"/>
      <c r="C462" s="81"/>
      <c r="D462" s="79"/>
      <c r="E462" s="62">
        <v>2025</v>
      </c>
      <c r="F462" s="2">
        <f t="shared" si="22"/>
        <v>0</v>
      </c>
      <c r="G462" s="2">
        <v>0</v>
      </c>
      <c r="H462" s="2">
        <v>0</v>
      </c>
      <c r="I462" s="2">
        <v>0</v>
      </c>
      <c r="J462" s="2"/>
      <c r="K462" s="2"/>
      <c r="L462" s="2">
        <v>0</v>
      </c>
      <c r="M462" s="2"/>
    </row>
    <row r="463" spans="1:13" ht="15.75" x14ac:dyDescent="0.25">
      <c r="A463" s="74"/>
      <c r="B463" s="11"/>
      <c r="C463" s="81"/>
      <c r="D463" s="79"/>
      <c r="E463" s="62">
        <v>2026</v>
      </c>
      <c r="F463" s="2">
        <f t="shared" si="22"/>
        <v>0</v>
      </c>
      <c r="G463" s="2">
        <v>0</v>
      </c>
      <c r="H463" s="2">
        <v>0</v>
      </c>
      <c r="I463" s="2">
        <v>0</v>
      </c>
      <c r="J463" s="2"/>
      <c r="K463" s="2"/>
      <c r="L463" s="2">
        <v>0</v>
      </c>
      <c r="M463" s="2"/>
    </row>
    <row r="464" spans="1:13" ht="29.25" customHeight="1" x14ac:dyDescent="0.25">
      <c r="A464" s="74"/>
      <c r="B464" s="11"/>
      <c r="C464" s="81" t="s">
        <v>128</v>
      </c>
      <c r="D464" s="79" t="s">
        <v>43</v>
      </c>
      <c r="E464" s="2" t="s">
        <v>42</v>
      </c>
      <c r="F464" s="2">
        <f>F467+F465</f>
        <v>6432.2</v>
      </c>
      <c r="G464" s="2">
        <f>G465</f>
        <v>6432.2</v>
      </c>
      <c r="H464" s="2">
        <v>0</v>
      </c>
      <c r="I464" s="2">
        <f>7700-7700</f>
        <v>0</v>
      </c>
      <c r="J464" s="2">
        <v>0</v>
      </c>
      <c r="K464" s="2">
        <v>0</v>
      </c>
      <c r="L464" s="2">
        <v>0</v>
      </c>
      <c r="M464" s="2" t="s">
        <v>68</v>
      </c>
    </row>
    <row r="465" spans="1:13" ht="15.75" x14ac:dyDescent="0.25">
      <c r="A465" s="74"/>
      <c r="B465" s="11"/>
      <c r="C465" s="81"/>
      <c r="D465" s="79"/>
      <c r="E465" s="62">
        <v>2020</v>
      </c>
      <c r="F465" s="2">
        <f>G465+H465+I465</f>
        <v>6432.2</v>
      </c>
      <c r="G465" s="2">
        <v>6432.2</v>
      </c>
      <c r="H465" s="2">
        <v>0</v>
      </c>
      <c r="I465" s="2">
        <v>0</v>
      </c>
      <c r="J465" s="2"/>
      <c r="K465" s="2"/>
      <c r="L465" s="2">
        <v>0</v>
      </c>
      <c r="M465" s="2" t="s">
        <v>51</v>
      </c>
    </row>
    <row r="466" spans="1:13" ht="15.75" x14ac:dyDescent="0.25">
      <c r="A466" s="74"/>
      <c r="B466" s="11"/>
      <c r="C466" s="81"/>
      <c r="D466" s="79"/>
      <c r="E466" s="62">
        <v>2021</v>
      </c>
      <c r="F466" s="2">
        <f t="shared" ref="F466:F471" si="23">G466+H466+I466</f>
        <v>0</v>
      </c>
      <c r="G466" s="2">
        <v>0</v>
      </c>
      <c r="H466" s="2">
        <v>0</v>
      </c>
      <c r="I466" s="2">
        <v>0</v>
      </c>
      <c r="J466" s="2"/>
      <c r="K466" s="2"/>
      <c r="L466" s="2">
        <v>0</v>
      </c>
      <c r="M466" s="2"/>
    </row>
    <row r="467" spans="1:13" ht="15.75" x14ac:dyDescent="0.25">
      <c r="A467" s="74"/>
      <c r="B467" s="11"/>
      <c r="C467" s="81"/>
      <c r="D467" s="79"/>
      <c r="E467" s="62">
        <v>2022</v>
      </c>
      <c r="F467" s="2">
        <f t="shared" si="23"/>
        <v>0</v>
      </c>
      <c r="G467" s="2">
        <v>0</v>
      </c>
      <c r="H467" s="2">
        <v>0</v>
      </c>
      <c r="I467" s="2">
        <v>0</v>
      </c>
      <c r="J467" s="2"/>
      <c r="K467" s="2"/>
      <c r="L467" s="2">
        <v>0</v>
      </c>
      <c r="M467" s="63"/>
    </row>
    <row r="468" spans="1:13" ht="24.75" customHeight="1" x14ac:dyDescent="0.25">
      <c r="A468" s="74"/>
      <c r="B468" s="11"/>
      <c r="C468" s="81"/>
      <c r="D468" s="79"/>
      <c r="E468" s="62">
        <v>2023</v>
      </c>
      <c r="F468" s="2">
        <f t="shared" si="23"/>
        <v>0</v>
      </c>
      <c r="G468" s="2">
        <v>0</v>
      </c>
      <c r="H468" s="2">
        <v>0</v>
      </c>
      <c r="I468" s="2">
        <v>0</v>
      </c>
      <c r="J468" s="2"/>
      <c r="K468" s="2"/>
      <c r="L468" s="2">
        <v>0</v>
      </c>
      <c r="M468" s="2"/>
    </row>
    <row r="469" spans="1:13" ht="15.75" x14ac:dyDescent="0.25">
      <c r="A469" s="74"/>
      <c r="B469" s="11"/>
      <c r="C469" s="81"/>
      <c r="D469" s="79"/>
      <c r="E469" s="62">
        <v>2024</v>
      </c>
      <c r="F469" s="2">
        <f t="shared" si="23"/>
        <v>0</v>
      </c>
      <c r="G469" s="2">
        <v>0</v>
      </c>
      <c r="H469" s="2">
        <v>0</v>
      </c>
      <c r="I469" s="2">
        <v>0</v>
      </c>
      <c r="J469" s="2"/>
      <c r="K469" s="2"/>
      <c r="L469" s="2">
        <v>0</v>
      </c>
      <c r="M469" s="2"/>
    </row>
    <row r="470" spans="1:13" ht="15.75" x14ac:dyDescent="0.25">
      <c r="A470" s="74"/>
      <c r="B470" s="11"/>
      <c r="C470" s="81"/>
      <c r="D470" s="79"/>
      <c r="E470" s="62">
        <v>2025</v>
      </c>
      <c r="F470" s="2">
        <f t="shared" si="23"/>
        <v>0</v>
      </c>
      <c r="G470" s="2">
        <v>0</v>
      </c>
      <c r="H470" s="2">
        <v>0</v>
      </c>
      <c r="I470" s="2">
        <v>0</v>
      </c>
      <c r="J470" s="2"/>
      <c r="K470" s="2"/>
      <c r="L470" s="2">
        <v>0</v>
      </c>
      <c r="M470" s="2"/>
    </row>
    <row r="471" spans="1:13" ht="15.75" x14ac:dyDescent="0.25">
      <c r="A471" s="74"/>
      <c r="B471" s="11"/>
      <c r="C471" s="81"/>
      <c r="D471" s="79"/>
      <c r="E471" s="62">
        <v>2026</v>
      </c>
      <c r="F471" s="2">
        <f t="shared" si="23"/>
        <v>0</v>
      </c>
      <c r="G471" s="2">
        <v>0</v>
      </c>
      <c r="H471" s="2">
        <v>0</v>
      </c>
      <c r="I471" s="2">
        <v>0</v>
      </c>
      <c r="J471" s="2"/>
      <c r="K471" s="2"/>
      <c r="L471" s="2">
        <v>0</v>
      </c>
      <c r="M471" s="2"/>
    </row>
    <row r="472" spans="1:13" ht="31.5" x14ac:dyDescent="0.25">
      <c r="A472" s="74"/>
      <c r="B472" s="11"/>
      <c r="C472" s="84" t="s">
        <v>141</v>
      </c>
      <c r="D472" s="79" t="s">
        <v>43</v>
      </c>
      <c r="E472" s="2" t="s">
        <v>42</v>
      </c>
      <c r="F472" s="2">
        <f>SUM(F473:F479)</f>
        <v>614.6</v>
      </c>
      <c r="G472" s="2">
        <f t="shared" ref="G472:L472" si="24">SUM(G473:G479)</f>
        <v>614.6</v>
      </c>
      <c r="H472" s="2">
        <f t="shared" si="24"/>
        <v>0</v>
      </c>
      <c r="I472" s="2">
        <f t="shared" si="24"/>
        <v>0</v>
      </c>
      <c r="J472" s="2">
        <f t="shared" si="24"/>
        <v>0</v>
      </c>
      <c r="K472" s="2">
        <f t="shared" si="24"/>
        <v>0</v>
      </c>
      <c r="L472" s="2">
        <f t="shared" si="24"/>
        <v>0</v>
      </c>
      <c r="M472" s="2" t="s">
        <v>68</v>
      </c>
    </row>
    <row r="473" spans="1:13" ht="15.75" x14ac:dyDescent="0.25">
      <c r="A473" s="74"/>
      <c r="B473" s="11"/>
      <c r="C473" s="85"/>
      <c r="D473" s="79"/>
      <c r="E473" s="62">
        <v>2020</v>
      </c>
      <c r="F473" s="2">
        <f>SUM(G473:L473)</f>
        <v>614.6</v>
      </c>
      <c r="G473" s="2">
        <v>614.6</v>
      </c>
      <c r="H473" s="2">
        <v>0</v>
      </c>
      <c r="I473" s="2">
        <v>0</v>
      </c>
      <c r="J473" s="2"/>
      <c r="K473" s="2"/>
      <c r="L473" s="2">
        <v>0</v>
      </c>
      <c r="M473" s="2" t="s">
        <v>51</v>
      </c>
    </row>
    <row r="474" spans="1:13" ht="15.75" x14ac:dyDescent="0.25">
      <c r="A474" s="74"/>
      <c r="B474" s="11"/>
      <c r="C474" s="85"/>
      <c r="D474" s="79"/>
      <c r="E474" s="62">
        <v>2021</v>
      </c>
      <c r="F474" s="2">
        <f t="shared" ref="F474:F479" si="25">SUM(G474:L474)</f>
        <v>0</v>
      </c>
      <c r="G474" s="2">
        <v>0</v>
      </c>
      <c r="H474" s="2">
        <v>0</v>
      </c>
      <c r="I474" s="2">
        <v>0</v>
      </c>
      <c r="J474" s="2"/>
      <c r="K474" s="2"/>
      <c r="L474" s="2">
        <v>0</v>
      </c>
      <c r="M474" s="2"/>
    </row>
    <row r="475" spans="1:13" ht="15.75" x14ac:dyDescent="0.25">
      <c r="A475" s="74"/>
      <c r="B475" s="11"/>
      <c r="C475" s="85"/>
      <c r="D475" s="79"/>
      <c r="E475" s="62">
        <v>2022</v>
      </c>
      <c r="F475" s="2">
        <f t="shared" si="25"/>
        <v>0</v>
      </c>
      <c r="G475" s="2">
        <v>0</v>
      </c>
      <c r="H475" s="2">
        <v>0</v>
      </c>
      <c r="I475" s="2">
        <v>0</v>
      </c>
      <c r="J475" s="2"/>
      <c r="K475" s="2"/>
      <c r="L475" s="2">
        <v>0</v>
      </c>
      <c r="M475" s="2"/>
    </row>
    <row r="476" spans="1:13" ht="15.75" x14ac:dyDescent="0.25">
      <c r="A476" s="74"/>
      <c r="B476" s="11"/>
      <c r="C476" s="85"/>
      <c r="D476" s="79"/>
      <c r="E476" s="62">
        <v>2023</v>
      </c>
      <c r="F476" s="2">
        <f t="shared" si="25"/>
        <v>0</v>
      </c>
      <c r="G476" s="2">
        <v>0</v>
      </c>
      <c r="H476" s="2">
        <v>0</v>
      </c>
      <c r="I476" s="2">
        <v>0</v>
      </c>
      <c r="J476" s="2"/>
      <c r="K476" s="2"/>
      <c r="L476" s="2">
        <v>0</v>
      </c>
      <c r="M476" s="2"/>
    </row>
    <row r="477" spans="1:13" ht="15.75" x14ac:dyDescent="0.25">
      <c r="A477" s="74"/>
      <c r="B477" s="11"/>
      <c r="C477" s="85"/>
      <c r="D477" s="79"/>
      <c r="E477" s="62">
        <v>2024</v>
      </c>
      <c r="F477" s="2">
        <f t="shared" si="25"/>
        <v>0</v>
      </c>
      <c r="G477" s="2">
        <v>0</v>
      </c>
      <c r="H477" s="2">
        <v>0</v>
      </c>
      <c r="I477" s="2">
        <v>0</v>
      </c>
      <c r="J477" s="2"/>
      <c r="K477" s="2"/>
      <c r="L477" s="2">
        <v>0</v>
      </c>
      <c r="M477" s="2"/>
    </row>
    <row r="478" spans="1:13" ht="15.75" x14ac:dyDescent="0.25">
      <c r="A478" s="74"/>
      <c r="B478" s="11"/>
      <c r="C478" s="85"/>
      <c r="D478" s="79"/>
      <c r="E478" s="62">
        <v>2025</v>
      </c>
      <c r="F478" s="2">
        <f t="shared" si="25"/>
        <v>0</v>
      </c>
      <c r="G478" s="2">
        <v>0</v>
      </c>
      <c r="H478" s="2">
        <v>0</v>
      </c>
      <c r="I478" s="2">
        <v>0</v>
      </c>
      <c r="J478" s="2"/>
      <c r="K478" s="2"/>
      <c r="L478" s="2">
        <v>0</v>
      </c>
      <c r="M478" s="2"/>
    </row>
    <row r="479" spans="1:13" ht="15.75" x14ac:dyDescent="0.25">
      <c r="A479" s="74"/>
      <c r="B479" s="11"/>
      <c r="C479" s="86"/>
      <c r="D479" s="79"/>
      <c r="E479" s="62">
        <v>2026</v>
      </c>
      <c r="F479" s="2">
        <f t="shared" si="25"/>
        <v>0</v>
      </c>
      <c r="G479" s="2">
        <v>0</v>
      </c>
      <c r="H479" s="2">
        <v>0</v>
      </c>
      <c r="I479" s="2">
        <v>0</v>
      </c>
      <c r="J479" s="2"/>
      <c r="K479" s="2"/>
      <c r="L479" s="2">
        <v>0</v>
      </c>
      <c r="M479" s="2"/>
    </row>
    <row r="480" spans="1:13" ht="31.5" x14ac:dyDescent="0.25">
      <c r="A480" s="74"/>
      <c r="B480" s="11"/>
      <c r="C480" s="84" t="s">
        <v>150</v>
      </c>
      <c r="D480" s="79" t="s">
        <v>43</v>
      </c>
      <c r="E480" s="2" t="s">
        <v>42</v>
      </c>
      <c r="F480" s="2">
        <f>SUM(F481:F487)</f>
        <v>877.3</v>
      </c>
      <c r="G480" s="2">
        <f t="shared" ref="G480:L480" si="26">SUM(G481:G487)</f>
        <v>877.3</v>
      </c>
      <c r="H480" s="2">
        <f t="shared" si="26"/>
        <v>0</v>
      </c>
      <c r="I480" s="2">
        <f t="shared" si="26"/>
        <v>0</v>
      </c>
      <c r="J480" s="2">
        <f t="shared" si="26"/>
        <v>0</v>
      </c>
      <c r="K480" s="2">
        <f t="shared" si="26"/>
        <v>0</v>
      </c>
      <c r="L480" s="2">
        <f t="shared" si="26"/>
        <v>0</v>
      </c>
      <c r="M480" s="2" t="s">
        <v>68</v>
      </c>
    </row>
    <row r="481" spans="1:13" ht="15.75" x14ac:dyDescent="0.25">
      <c r="A481" s="74"/>
      <c r="B481" s="11"/>
      <c r="C481" s="85"/>
      <c r="D481" s="79"/>
      <c r="E481" s="62">
        <v>2020</v>
      </c>
      <c r="F481" s="2">
        <f>SUM(G481:L481)</f>
        <v>877.3</v>
      </c>
      <c r="G481" s="2">
        <v>877.3</v>
      </c>
      <c r="H481" s="2">
        <v>0</v>
      </c>
      <c r="I481" s="2">
        <v>0</v>
      </c>
      <c r="J481" s="2"/>
      <c r="K481" s="2"/>
      <c r="L481" s="2">
        <v>0</v>
      </c>
      <c r="M481" s="2" t="s">
        <v>51</v>
      </c>
    </row>
    <row r="482" spans="1:13" ht="15.75" x14ac:dyDescent="0.25">
      <c r="A482" s="74"/>
      <c r="B482" s="11"/>
      <c r="C482" s="85"/>
      <c r="D482" s="79"/>
      <c r="E482" s="62">
        <v>2021</v>
      </c>
      <c r="F482" s="2">
        <f t="shared" ref="F482:F487" si="27">SUM(G482:L482)</f>
        <v>0</v>
      </c>
      <c r="G482" s="2">
        <v>0</v>
      </c>
      <c r="H482" s="2">
        <v>0</v>
      </c>
      <c r="I482" s="2">
        <v>0</v>
      </c>
      <c r="J482" s="2"/>
      <c r="K482" s="2"/>
      <c r="L482" s="2">
        <v>0</v>
      </c>
      <c r="M482" s="2"/>
    </row>
    <row r="483" spans="1:13" ht="15.75" x14ac:dyDescent="0.25">
      <c r="A483" s="74"/>
      <c r="B483" s="11"/>
      <c r="C483" s="85"/>
      <c r="D483" s="79"/>
      <c r="E483" s="62">
        <v>2022</v>
      </c>
      <c r="F483" s="2">
        <f t="shared" si="27"/>
        <v>0</v>
      </c>
      <c r="G483" s="2">
        <v>0</v>
      </c>
      <c r="H483" s="2">
        <v>0</v>
      </c>
      <c r="I483" s="2">
        <v>0</v>
      </c>
      <c r="J483" s="2"/>
      <c r="K483" s="2"/>
      <c r="L483" s="2">
        <v>0</v>
      </c>
      <c r="M483" s="2"/>
    </row>
    <row r="484" spans="1:13" ht="15.75" x14ac:dyDescent="0.25">
      <c r="A484" s="74"/>
      <c r="B484" s="11"/>
      <c r="C484" s="85"/>
      <c r="D484" s="79"/>
      <c r="E484" s="62">
        <v>2023</v>
      </c>
      <c r="F484" s="2">
        <f t="shared" si="27"/>
        <v>0</v>
      </c>
      <c r="G484" s="2">
        <v>0</v>
      </c>
      <c r="H484" s="2">
        <v>0</v>
      </c>
      <c r="I484" s="2">
        <v>0</v>
      </c>
      <c r="J484" s="2"/>
      <c r="K484" s="2"/>
      <c r="L484" s="2">
        <v>0</v>
      </c>
      <c r="M484" s="2"/>
    </row>
    <row r="485" spans="1:13" ht="15.75" x14ac:dyDescent="0.25">
      <c r="A485" s="74"/>
      <c r="B485" s="11"/>
      <c r="C485" s="85"/>
      <c r="D485" s="79"/>
      <c r="E485" s="62">
        <v>2024</v>
      </c>
      <c r="F485" s="2">
        <f t="shared" si="27"/>
        <v>0</v>
      </c>
      <c r="G485" s="2">
        <v>0</v>
      </c>
      <c r="H485" s="2">
        <v>0</v>
      </c>
      <c r="I485" s="2">
        <v>0</v>
      </c>
      <c r="J485" s="2"/>
      <c r="K485" s="2"/>
      <c r="L485" s="2">
        <v>0</v>
      </c>
      <c r="M485" s="2"/>
    </row>
    <row r="486" spans="1:13" ht="15.75" x14ac:dyDescent="0.25">
      <c r="A486" s="74"/>
      <c r="B486" s="11"/>
      <c r="C486" s="85"/>
      <c r="D486" s="79"/>
      <c r="E486" s="62">
        <v>2025</v>
      </c>
      <c r="F486" s="2">
        <f t="shared" si="27"/>
        <v>0</v>
      </c>
      <c r="G486" s="2">
        <v>0</v>
      </c>
      <c r="H486" s="2">
        <v>0</v>
      </c>
      <c r="I486" s="2">
        <v>0</v>
      </c>
      <c r="J486" s="2"/>
      <c r="K486" s="2"/>
      <c r="L486" s="2">
        <v>0</v>
      </c>
      <c r="M486" s="2"/>
    </row>
    <row r="487" spans="1:13" ht="15.75" x14ac:dyDescent="0.25">
      <c r="A487" s="74"/>
      <c r="B487" s="11"/>
      <c r="C487" s="86"/>
      <c r="D487" s="79"/>
      <c r="E487" s="62">
        <v>2026</v>
      </c>
      <c r="F487" s="2">
        <f t="shared" si="27"/>
        <v>0</v>
      </c>
      <c r="G487" s="2">
        <v>0</v>
      </c>
      <c r="H487" s="2">
        <v>0</v>
      </c>
      <c r="I487" s="2">
        <v>0</v>
      </c>
      <c r="J487" s="2"/>
      <c r="K487" s="2"/>
      <c r="L487" s="2">
        <v>0</v>
      </c>
      <c r="M487" s="2"/>
    </row>
    <row r="488" spans="1:13" ht="31.5" x14ac:dyDescent="0.25">
      <c r="A488" s="74"/>
      <c r="B488" s="11"/>
      <c r="C488" s="84" t="s">
        <v>142</v>
      </c>
      <c r="D488" s="79" t="s">
        <v>43</v>
      </c>
      <c r="E488" s="2" t="s">
        <v>42</v>
      </c>
      <c r="F488" s="2">
        <f>SUM(F489:F495)</f>
        <v>598.9</v>
      </c>
      <c r="G488" s="2">
        <f t="shared" ref="G488:L488" si="28">SUM(G489:G495)</f>
        <v>598.9</v>
      </c>
      <c r="H488" s="2">
        <f t="shared" si="28"/>
        <v>0</v>
      </c>
      <c r="I488" s="2">
        <f>SUM(I489:I495)</f>
        <v>0</v>
      </c>
      <c r="J488" s="2">
        <f t="shared" si="28"/>
        <v>0</v>
      </c>
      <c r="K488" s="2">
        <f t="shared" si="28"/>
        <v>0</v>
      </c>
      <c r="L488" s="2">
        <f t="shared" si="28"/>
        <v>0</v>
      </c>
      <c r="M488" s="2" t="s">
        <v>68</v>
      </c>
    </row>
    <row r="489" spans="1:13" ht="15.75" x14ac:dyDescent="0.25">
      <c r="A489" s="74"/>
      <c r="B489" s="11"/>
      <c r="C489" s="85"/>
      <c r="D489" s="79"/>
      <c r="E489" s="62">
        <v>2020</v>
      </c>
      <c r="F489" s="2">
        <f>SUM(G489:L489)</f>
        <v>598.9</v>
      </c>
      <c r="G489" s="2">
        <v>598.9</v>
      </c>
      <c r="H489" s="2">
        <v>0</v>
      </c>
      <c r="I489" s="2">
        <v>0</v>
      </c>
      <c r="J489" s="2"/>
      <c r="K489" s="2"/>
      <c r="L489" s="2">
        <v>0</v>
      </c>
      <c r="M489" s="2" t="s">
        <v>51</v>
      </c>
    </row>
    <row r="490" spans="1:13" ht="15.75" x14ac:dyDescent="0.25">
      <c r="A490" s="74"/>
      <c r="B490" s="11"/>
      <c r="C490" s="85"/>
      <c r="D490" s="79"/>
      <c r="E490" s="62">
        <v>2021</v>
      </c>
      <c r="F490" s="2">
        <f t="shared" ref="F490:F495" si="29">SUM(G490:L490)</f>
        <v>0</v>
      </c>
      <c r="G490" s="2">
        <v>0</v>
      </c>
      <c r="H490" s="2">
        <v>0</v>
      </c>
      <c r="I490" s="2">
        <v>0</v>
      </c>
      <c r="J490" s="2"/>
      <c r="K490" s="2"/>
      <c r="L490" s="2">
        <v>0</v>
      </c>
      <c r="M490" s="2"/>
    </row>
    <row r="491" spans="1:13" ht="15.75" x14ac:dyDescent="0.25">
      <c r="A491" s="74"/>
      <c r="B491" s="11"/>
      <c r="C491" s="85"/>
      <c r="D491" s="79"/>
      <c r="E491" s="62">
        <v>2022</v>
      </c>
      <c r="F491" s="2">
        <f t="shared" si="29"/>
        <v>0</v>
      </c>
      <c r="G491" s="2">
        <v>0</v>
      </c>
      <c r="H491" s="2">
        <v>0</v>
      </c>
      <c r="I491" s="2">
        <v>0</v>
      </c>
      <c r="J491" s="2"/>
      <c r="K491" s="2"/>
      <c r="L491" s="2">
        <v>0</v>
      </c>
      <c r="M491" s="2"/>
    </row>
    <row r="492" spans="1:13" ht="15.75" x14ac:dyDescent="0.25">
      <c r="A492" s="74"/>
      <c r="B492" s="11"/>
      <c r="C492" s="85"/>
      <c r="D492" s="79"/>
      <c r="E492" s="62">
        <v>2023</v>
      </c>
      <c r="F492" s="2">
        <f t="shared" si="29"/>
        <v>0</v>
      </c>
      <c r="G492" s="2">
        <v>0</v>
      </c>
      <c r="H492" s="2">
        <v>0</v>
      </c>
      <c r="I492" s="2">
        <v>0</v>
      </c>
      <c r="J492" s="2"/>
      <c r="K492" s="2"/>
      <c r="L492" s="2">
        <v>0</v>
      </c>
      <c r="M492" s="2"/>
    </row>
    <row r="493" spans="1:13" ht="15.75" x14ac:dyDescent="0.25">
      <c r="A493" s="74"/>
      <c r="B493" s="11"/>
      <c r="C493" s="85"/>
      <c r="D493" s="79"/>
      <c r="E493" s="62">
        <v>2024</v>
      </c>
      <c r="F493" s="2">
        <f t="shared" si="29"/>
        <v>0</v>
      </c>
      <c r="G493" s="2">
        <v>0</v>
      </c>
      <c r="H493" s="2">
        <v>0</v>
      </c>
      <c r="I493" s="2">
        <v>0</v>
      </c>
      <c r="J493" s="2"/>
      <c r="K493" s="2"/>
      <c r="L493" s="2">
        <v>0</v>
      </c>
      <c r="M493" s="2"/>
    </row>
    <row r="494" spans="1:13" ht="15.75" x14ac:dyDescent="0.25">
      <c r="A494" s="74"/>
      <c r="B494" s="11"/>
      <c r="C494" s="85"/>
      <c r="D494" s="79"/>
      <c r="E494" s="62">
        <v>2025</v>
      </c>
      <c r="F494" s="2">
        <f t="shared" si="29"/>
        <v>0</v>
      </c>
      <c r="G494" s="2">
        <v>0</v>
      </c>
      <c r="H494" s="2">
        <v>0</v>
      </c>
      <c r="I494" s="2">
        <v>0</v>
      </c>
      <c r="J494" s="2"/>
      <c r="K494" s="2"/>
      <c r="L494" s="2">
        <v>0</v>
      </c>
      <c r="M494" s="2"/>
    </row>
    <row r="495" spans="1:13" ht="15.75" x14ac:dyDescent="0.25">
      <c r="A495" s="74"/>
      <c r="B495" s="11"/>
      <c r="C495" s="86"/>
      <c r="D495" s="79"/>
      <c r="E495" s="62">
        <v>2026</v>
      </c>
      <c r="F495" s="2">
        <f t="shared" si="29"/>
        <v>0</v>
      </c>
      <c r="G495" s="2">
        <v>0</v>
      </c>
      <c r="H495" s="2">
        <v>0</v>
      </c>
      <c r="I495" s="2">
        <v>0</v>
      </c>
      <c r="J495" s="2"/>
      <c r="K495" s="2"/>
      <c r="L495" s="2">
        <v>0</v>
      </c>
      <c r="M495" s="2"/>
    </row>
    <row r="496" spans="1:13" ht="31.5" x14ac:dyDescent="0.25">
      <c r="A496" s="74"/>
      <c r="B496" s="11"/>
      <c r="C496" s="84" t="s">
        <v>151</v>
      </c>
      <c r="D496" s="79" t="s">
        <v>43</v>
      </c>
      <c r="E496" s="2" t="s">
        <v>42</v>
      </c>
      <c r="F496" s="2">
        <f>SUM(F497:F503)</f>
        <v>855.7</v>
      </c>
      <c r="G496" s="2">
        <f t="shared" ref="G496" si="30">SUM(G497:G503)</f>
        <v>855.7</v>
      </c>
      <c r="H496" s="2">
        <f t="shared" ref="H496" si="31">SUM(H497:H503)</f>
        <v>0</v>
      </c>
      <c r="I496" s="2">
        <f t="shared" ref="I496" si="32">SUM(I497:I503)</f>
        <v>0</v>
      </c>
      <c r="J496" s="2">
        <f t="shared" ref="J496" si="33">SUM(J497:J503)</f>
        <v>0</v>
      </c>
      <c r="K496" s="2">
        <f t="shared" ref="K496" si="34">SUM(K497:K503)</f>
        <v>0</v>
      </c>
      <c r="L496" s="2">
        <f t="shared" ref="L496" si="35">SUM(L497:L503)</f>
        <v>0</v>
      </c>
      <c r="M496" s="2" t="s">
        <v>68</v>
      </c>
    </row>
    <row r="497" spans="1:13" ht="15.75" x14ac:dyDescent="0.25">
      <c r="A497" s="74"/>
      <c r="B497" s="11"/>
      <c r="C497" s="85"/>
      <c r="D497" s="79"/>
      <c r="E497" s="62">
        <v>2020</v>
      </c>
      <c r="F497" s="2">
        <f>SUM(G497:L497)</f>
        <v>855.7</v>
      </c>
      <c r="G497" s="2">
        <v>855.7</v>
      </c>
      <c r="H497" s="2">
        <v>0</v>
      </c>
      <c r="I497" s="2">
        <v>0</v>
      </c>
      <c r="J497" s="2"/>
      <c r="K497" s="2"/>
      <c r="L497" s="2">
        <v>0</v>
      </c>
      <c r="M497" s="2" t="s">
        <v>51</v>
      </c>
    </row>
    <row r="498" spans="1:13" ht="15.75" x14ac:dyDescent="0.25">
      <c r="A498" s="74"/>
      <c r="B498" s="11"/>
      <c r="C498" s="85"/>
      <c r="D498" s="79"/>
      <c r="E498" s="62">
        <v>2021</v>
      </c>
      <c r="F498" s="2">
        <f t="shared" ref="F498:F503" si="36">SUM(G498:L498)</f>
        <v>0</v>
      </c>
      <c r="G498" s="2">
        <v>0</v>
      </c>
      <c r="H498" s="2">
        <v>0</v>
      </c>
      <c r="I498" s="2">
        <v>0</v>
      </c>
      <c r="J498" s="2"/>
      <c r="K498" s="2"/>
      <c r="L498" s="2">
        <v>0</v>
      </c>
      <c r="M498" s="2"/>
    </row>
    <row r="499" spans="1:13" ht="15.75" x14ac:dyDescent="0.25">
      <c r="A499" s="74"/>
      <c r="B499" s="11"/>
      <c r="C499" s="85"/>
      <c r="D499" s="79"/>
      <c r="E499" s="62">
        <v>2022</v>
      </c>
      <c r="F499" s="2">
        <f t="shared" si="36"/>
        <v>0</v>
      </c>
      <c r="G499" s="2">
        <v>0</v>
      </c>
      <c r="H499" s="2">
        <v>0</v>
      </c>
      <c r="I499" s="2">
        <v>0</v>
      </c>
      <c r="J499" s="2"/>
      <c r="K499" s="2"/>
      <c r="L499" s="2">
        <v>0</v>
      </c>
      <c r="M499" s="2"/>
    </row>
    <row r="500" spans="1:13" ht="15.75" x14ac:dyDescent="0.25">
      <c r="A500" s="74"/>
      <c r="B500" s="11"/>
      <c r="C500" s="85"/>
      <c r="D500" s="79"/>
      <c r="E500" s="62">
        <v>2023</v>
      </c>
      <c r="F500" s="2">
        <f t="shared" si="36"/>
        <v>0</v>
      </c>
      <c r="G500" s="2">
        <v>0</v>
      </c>
      <c r="H500" s="2">
        <v>0</v>
      </c>
      <c r="I500" s="2">
        <v>0</v>
      </c>
      <c r="J500" s="2"/>
      <c r="K500" s="2"/>
      <c r="L500" s="2">
        <v>0</v>
      </c>
      <c r="M500" s="2"/>
    </row>
    <row r="501" spans="1:13" ht="15.75" x14ac:dyDescent="0.25">
      <c r="A501" s="74"/>
      <c r="B501" s="11"/>
      <c r="C501" s="85"/>
      <c r="D501" s="79"/>
      <c r="E501" s="62">
        <v>2024</v>
      </c>
      <c r="F501" s="2">
        <f t="shared" si="36"/>
        <v>0</v>
      </c>
      <c r="G501" s="2">
        <v>0</v>
      </c>
      <c r="H501" s="2">
        <v>0</v>
      </c>
      <c r="I501" s="2">
        <v>0</v>
      </c>
      <c r="J501" s="2"/>
      <c r="K501" s="2"/>
      <c r="L501" s="2">
        <v>0</v>
      </c>
      <c r="M501" s="2"/>
    </row>
    <row r="502" spans="1:13" ht="15.75" x14ac:dyDescent="0.25">
      <c r="A502" s="74"/>
      <c r="B502" s="11"/>
      <c r="C502" s="85"/>
      <c r="D502" s="79"/>
      <c r="E502" s="62">
        <v>2025</v>
      </c>
      <c r="F502" s="2">
        <f t="shared" si="36"/>
        <v>0</v>
      </c>
      <c r="G502" s="2">
        <v>0</v>
      </c>
      <c r="H502" s="2">
        <v>0</v>
      </c>
      <c r="I502" s="2">
        <v>0</v>
      </c>
      <c r="J502" s="2"/>
      <c r="K502" s="2"/>
      <c r="L502" s="2">
        <v>0</v>
      </c>
      <c r="M502" s="2"/>
    </row>
    <row r="503" spans="1:13" ht="15.75" x14ac:dyDescent="0.25">
      <c r="A503" s="74"/>
      <c r="B503" s="11"/>
      <c r="C503" s="86"/>
      <c r="D503" s="79"/>
      <c r="E503" s="62">
        <v>2026</v>
      </c>
      <c r="F503" s="2">
        <f t="shared" si="36"/>
        <v>0</v>
      </c>
      <c r="G503" s="2">
        <v>0</v>
      </c>
      <c r="H503" s="2">
        <v>0</v>
      </c>
      <c r="I503" s="2">
        <v>0</v>
      </c>
      <c r="J503" s="2"/>
      <c r="K503" s="2"/>
      <c r="L503" s="2">
        <v>0</v>
      </c>
      <c r="M503" s="2"/>
    </row>
    <row r="504" spans="1:13" ht="31.5" x14ac:dyDescent="0.25">
      <c r="A504" s="74"/>
      <c r="B504" s="11"/>
      <c r="C504" s="84" t="s">
        <v>152</v>
      </c>
      <c r="D504" s="79" t="s">
        <v>43</v>
      </c>
      <c r="E504" s="2" t="s">
        <v>42</v>
      </c>
      <c r="F504" s="2">
        <f>SUM(F505:F511)</f>
        <v>4648.8</v>
      </c>
      <c r="G504" s="2">
        <f t="shared" ref="G504" si="37">SUM(G505:G511)</f>
        <v>4648.8</v>
      </c>
      <c r="H504" s="2">
        <f t="shared" ref="H504" si="38">SUM(H505:H511)</f>
        <v>0</v>
      </c>
      <c r="I504" s="2">
        <f t="shared" ref="I504" si="39">SUM(I505:I511)</f>
        <v>0</v>
      </c>
      <c r="J504" s="2">
        <f t="shared" ref="J504" si="40">SUM(J505:J511)</f>
        <v>0</v>
      </c>
      <c r="K504" s="2">
        <f t="shared" ref="K504" si="41">SUM(K505:K511)</f>
        <v>0</v>
      </c>
      <c r="L504" s="2">
        <f t="shared" ref="L504" si="42">SUM(L505:L511)</f>
        <v>0</v>
      </c>
      <c r="M504" s="2" t="s">
        <v>68</v>
      </c>
    </row>
    <row r="505" spans="1:13" ht="15.75" x14ac:dyDescent="0.25">
      <c r="A505" s="74"/>
      <c r="B505" s="11"/>
      <c r="C505" s="85"/>
      <c r="D505" s="79"/>
      <c r="E505" s="62">
        <v>2020</v>
      </c>
      <c r="F505" s="2">
        <f>SUM(G505:L505)</f>
        <v>0</v>
      </c>
      <c r="G505" s="2">
        <v>0</v>
      </c>
      <c r="H505" s="2">
        <v>0</v>
      </c>
      <c r="I505" s="2">
        <v>0</v>
      </c>
      <c r="J505" s="2"/>
      <c r="K505" s="2"/>
      <c r="L505" s="2">
        <v>0</v>
      </c>
      <c r="M505" s="2"/>
    </row>
    <row r="506" spans="1:13" ht="15.75" x14ac:dyDescent="0.25">
      <c r="A506" s="74"/>
      <c r="B506" s="11"/>
      <c r="C506" s="85"/>
      <c r="D506" s="79"/>
      <c r="E506" s="62">
        <v>2021</v>
      </c>
      <c r="F506" s="2">
        <f t="shared" ref="F506:F511" si="43">SUM(G506:L506)</f>
        <v>4648.8</v>
      </c>
      <c r="G506" s="2">
        <v>4648.8</v>
      </c>
      <c r="H506" s="2">
        <v>0</v>
      </c>
      <c r="I506" s="2">
        <v>0</v>
      </c>
      <c r="J506" s="2"/>
      <c r="K506" s="2"/>
      <c r="L506" s="2">
        <v>0</v>
      </c>
      <c r="M506" s="2" t="s">
        <v>51</v>
      </c>
    </row>
    <row r="507" spans="1:13" ht="15.75" x14ac:dyDescent="0.25">
      <c r="A507" s="74"/>
      <c r="B507" s="11"/>
      <c r="C507" s="85"/>
      <c r="D507" s="79"/>
      <c r="E507" s="62">
        <v>2022</v>
      </c>
      <c r="F507" s="2">
        <f t="shared" si="43"/>
        <v>0</v>
      </c>
      <c r="G507" s="2">
        <v>0</v>
      </c>
      <c r="H507" s="2">
        <v>0</v>
      </c>
      <c r="I507" s="2">
        <v>0</v>
      </c>
      <c r="J507" s="2"/>
      <c r="K507" s="2"/>
      <c r="L507" s="2">
        <v>0</v>
      </c>
      <c r="M507" s="2"/>
    </row>
    <row r="508" spans="1:13" ht="15.75" x14ac:dyDescent="0.25">
      <c r="A508" s="74"/>
      <c r="B508" s="11"/>
      <c r="C508" s="85"/>
      <c r="D508" s="79"/>
      <c r="E508" s="62">
        <v>2023</v>
      </c>
      <c r="F508" s="2">
        <f t="shared" si="43"/>
        <v>0</v>
      </c>
      <c r="G508" s="2">
        <v>0</v>
      </c>
      <c r="H508" s="2">
        <v>0</v>
      </c>
      <c r="I508" s="2">
        <v>0</v>
      </c>
      <c r="J508" s="2"/>
      <c r="K508" s="2"/>
      <c r="L508" s="2">
        <v>0</v>
      </c>
      <c r="M508" s="2"/>
    </row>
    <row r="509" spans="1:13" ht="15.75" x14ac:dyDescent="0.25">
      <c r="A509" s="74"/>
      <c r="B509" s="11"/>
      <c r="C509" s="85"/>
      <c r="D509" s="79"/>
      <c r="E509" s="62">
        <v>2024</v>
      </c>
      <c r="F509" s="2">
        <f t="shared" si="43"/>
        <v>0</v>
      </c>
      <c r="G509" s="2">
        <v>0</v>
      </c>
      <c r="H509" s="2">
        <v>0</v>
      </c>
      <c r="I509" s="2">
        <v>0</v>
      </c>
      <c r="J509" s="2"/>
      <c r="K509" s="2"/>
      <c r="L509" s="2">
        <v>0</v>
      </c>
      <c r="M509" s="2"/>
    </row>
    <row r="510" spans="1:13" ht="15.75" x14ac:dyDescent="0.25">
      <c r="A510" s="74"/>
      <c r="B510" s="11"/>
      <c r="C510" s="85"/>
      <c r="D510" s="79"/>
      <c r="E510" s="62">
        <v>2025</v>
      </c>
      <c r="F510" s="2">
        <f t="shared" si="43"/>
        <v>0</v>
      </c>
      <c r="G510" s="2">
        <v>0</v>
      </c>
      <c r="H510" s="2">
        <v>0</v>
      </c>
      <c r="I510" s="2">
        <v>0</v>
      </c>
      <c r="J510" s="2"/>
      <c r="K510" s="2"/>
      <c r="L510" s="2">
        <v>0</v>
      </c>
      <c r="M510" s="2"/>
    </row>
    <row r="511" spans="1:13" ht="15.75" x14ac:dyDescent="0.25">
      <c r="A511" s="74"/>
      <c r="B511" s="11"/>
      <c r="C511" s="86"/>
      <c r="D511" s="79"/>
      <c r="E511" s="62">
        <v>2026</v>
      </c>
      <c r="F511" s="2">
        <f t="shared" si="43"/>
        <v>0</v>
      </c>
      <c r="G511" s="2">
        <v>0</v>
      </c>
      <c r="H511" s="2">
        <v>0</v>
      </c>
      <c r="I511" s="2">
        <v>0</v>
      </c>
      <c r="J511" s="2"/>
      <c r="K511" s="2"/>
      <c r="L511" s="2">
        <v>0</v>
      </c>
      <c r="M511" s="2"/>
    </row>
    <row r="512" spans="1:13" ht="19.5" customHeight="1" x14ac:dyDescent="0.25">
      <c r="A512" s="74"/>
      <c r="B512" s="11"/>
      <c r="C512" s="100" t="s">
        <v>46</v>
      </c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ht="29.25" customHeight="1" x14ac:dyDescent="0.25">
      <c r="A513" s="74"/>
      <c r="B513" s="11"/>
      <c r="C513" s="100" t="s">
        <v>47</v>
      </c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ht="33.75" customHeight="1" x14ac:dyDescent="0.25">
      <c r="A514" s="74"/>
      <c r="B514" s="11"/>
      <c r="C514" s="101" t="s">
        <v>113</v>
      </c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</row>
    <row r="515" spans="1:13" ht="31.5" customHeight="1" x14ac:dyDescent="0.25">
      <c r="A515" s="74"/>
      <c r="B515" s="11"/>
      <c r="C515" s="81" t="s">
        <v>10</v>
      </c>
      <c r="D515" s="79" t="s">
        <v>43</v>
      </c>
      <c r="E515" s="2" t="s">
        <v>42</v>
      </c>
      <c r="F515" s="2">
        <f>G515+H515+I515</f>
        <v>3846.2</v>
      </c>
      <c r="G515" s="57">
        <f>G516+G517+G518+G519+G520+G521+G522</f>
        <v>3846.2</v>
      </c>
      <c r="H515" s="2">
        <f>176435.6+20000-196435.6</f>
        <v>0</v>
      </c>
      <c r="I515" s="2">
        <f t="shared" ref="I515:I522" si="44">176435.6+20000-196435.6</f>
        <v>0</v>
      </c>
      <c r="J515" s="2">
        <v>0</v>
      </c>
      <c r="K515" s="2">
        <v>0</v>
      </c>
      <c r="L515" s="2">
        <v>0</v>
      </c>
      <c r="M515" s="2" t="s">
        <v>69</v>
      </c>
    </row>
    <row r="516" spans="1:13" ht="21" customHeight="1" x14ac:dyDescent="0.25">
      <c r="A516" s="74"/>
      <c r="B516" s="11"/>
      <c r="C516" s="81"/>
      <c r="D516" s="79"/>
      <c r="E516" s="62">
        <v>2020</v>
      </c>
      <c r="F516" s="2">
        <f>G516+H516+I516</f>
        <v>846.2</v>
      </c>
      <c r="G516" s="2">
        <v>846.2</v>
      </c>
      <c r="H516" s="2">
        <f t="shared" ref="H516:H522" si="45">176435.6+20000-196435.6</f>
        <v>0</v>
      </c>
      <c r="I516" s="2">
        <f t="shared" si="44"/>
        <v>0</v>
      </c>
      <c r="J516" s="2"/>
      <c r="K516" s="2"/>
      <c r="L516" s="2">
        <v>0</v>
      </c>
      <c r="M516" s="2"/>
    </row>
    <row r="517" spans="1:13" ht="21" customHeight="1" x14ac:dyDescent="0.25">
      <c r="A517" s="74"/>
      <c r="B517" s="11"/>
      <c r="C517" s="81"/>
      <c r="D517" s="79"/>
      <c r="E517" s="62">
        <v>2021</v>
      </c>
      <c r="F517" s="2">
        <f t="shared" ref="F517:F578" si="46">G517+H517+I517</f>
        <v>3000</v>
      </c>
      <c r="G517" s="2">
        <v>3000</v>
      </c>
      <c r="H517" s="2">
        <f t="shared" si="45"/>
        <v>0</v>
      </c>
      <c r="I517" s="2">
        <f t="shared" si="44"/>
        <v>0</v>
      </c>
      <c r="J517" s="2"/>
      <c r="K517" s="2"/>
      <c r="L517" s="2">
        <v>0</v>
      </c>
      <c r="M517" s="2" t="s">
        <v>51</v>
      </c>
    </row>
    <row r="518" spans="1:13" ht="23.25" customHeight="1" x14ac:dyDescent="0.25">
      <c r="A518" s="74"/>
      <c r="B518" s="11"/>
      <c r="C518" s="81"/>
      <c r="D518" s="79"/>
      <c r="E518" s="62">
        <v>2022</v>
      </c>
      <c r="F518" s="2">
        <f t="shared" si="46"/>
        <v>0</v>
      </c>
      <c r="G518" s="2">
        <v>0</v>
      </c>
      <c r="H518" s="2">
        <f t="shared" si="45"/>
        <v>0</v>
      </c>
      <c r="I518" s="2">
        <f t="shared" si="44"/>
        <v>0</v>
      </c>
      <c r="J518" s="2"/>
      <c r="K518" s="2"/>
      <c r="L518" s="2">
        <v>0</v>
      </c>
      <c r="M518" s="64"/>
    </row>
    <row r="519" spans="1:13" ht="21" customHeight="1" x14ac:dyDescent="0.25">
      <c r="A519" s="74"/>
      <c r="B519" s="11"/>
      <c r="C519" s="81"/>
      <c r="D519" s="79"/>
      <c r="E519" s="62">
        <v>2023</v>
      </c>
      <c r="F519" s="2">
        <f t="shared" si="46"/>
        <v>0</v>
      </c>
      <c r="G519" s="2">
        <f>176435.6+20000-196435.6</f>
        <v>0</v>
      </c>
      <c r="H519" s="2">
        <f t="shared" si="45"/>
        <v>0</v>
      </c>
      <c r="I519" s="2">
        <f t="shared" si="44"/>
        <v>0</v>
      </c>
      <c r="J519" s="2"/>
      <c r="K519" s="2"/>
      <c r="L519" s="2">
        <v>0</v>
      </c>
      <c r="M519" s="2"/>
    </row>
    <row r="520" spans="1:13" ht="23.25" customHeight="1" x14ac:dyDescent="0.25">
      <c r="A520" s="74"/>
      <c r="B520" s="11"/>
      <c r="C520" s="81"/>
      <c r="D520" s="79"/>
      <c r="E520" s="62">
        <v>2024</v>
      </c>
      <c r="F520" s="2">
        <f>G520+H520+I520</f>
        <v>0</v>
      </c>
      <c r="G520" s="2">
        <f>176435.6+20000-196435.6</f>
        <v>0</v>
      </c>
      <c r="H520" s="2">
        <f t="shared" si="45"/>
        <v>0</v>
      </c>
      <c r="I520" s="2">
        <f t="shared" si="44"/>
        <v>0</v>
      </c>
      <c r="J520" s="2"/>
      <c r="K520" s="2"/>
      <c r="L520" s="2">
        <v>0</v>
      </c>
      <c r="M520" s="2"/>
    </row>
    <row r="521" spans="1:13" ht="22.5" customHeight="1" x14ac:dyDescent="0.25">
      <c r="A521" s="74"/>
      <c r="B521" s="11"/>
      <c r="C521" s="81"/>
      <c r="D521" s="79"/>
      <c r="E521" s="62">
        <v>2025</v>
      </c>
      <c r="F521" s="2">
        <f t="shared" si="46"/>
        <v>0</v>
      </c>
      <c r="G521" s="2">
        <f>176435.6+20000-196435.6</f>
        <v>0</v>
      </c>
      <c r="H521" s="2">
        <f t="shared" si="45"/>
        <v>0</v>
      </c>
      <c r="I521" s="2">
        <f t="shared" si="44"/>
        <v>0</v>
      </c>
      <c r="J521" s="2"/>
      <c r="K521" s="2"/>
      <c r="L521" s="2">
        <v>0</v>
      </c>
      <c r="M521" s="2"/>
    </row>
    <row r="522" spans="1:13" ht="23.25" customHeight="1" x14ac:dyDescent="0.25">
      <c r="A522" s="74"/>
      <c r="B522" s="11"/>
      <c r="C522" s="81"/>
      <c r="D522" s="79"/>
      <c r="E522" s="62">
        <v>2026</v>
      </c>
      <c r="F522" s="2">
        <f t="shared" si="46"/>
        <v>0</v>
      </c>
      <c r="G522" s="2">
        <f>176435.6+20000-196435.6</f>
        <v>0</v>
      </c>
      <c r="H522" s="2">
        <f t="shared" si="45"/>
        <v>0</v>
      </c>
      <c r="I522" s="2">
        <f t="shared" si="44"/>
        <v>0</v>
      </c>
      <c r="J522" s="2"/>
      <c r="K522" s="2"/>
      <c r="L522" s="2">
        <v>0</v>
      </c>
      <c r="M522" s="2"/>
    </row>
    <row r="523" spans="1:13" s="24" customFormat="1" ht="48.75" customHeight="1" x14ac:dyDescent="0.25">
      <c r="A523" s="74"/>
      <c r="B523" s="11"/>
      <c r="C523" s="83" t="s">
        <v>39</v>
      </c>
      <c r="D523" s="79" t="s">
        <v>43</v>
      </c>
      <c r="E523" s="2" t="s">
        <v>42</v>
      </c>
      <c r="F523" s="2">
        <f t="shared" si="46"/>
        <v>54762.159999999996</v>
      </c>
      <c r="G523" s="2">
        <f>G524+G525+G526+G527+G528+G529+G530</f>
        <v>54762.159999999996</v>
      </c>
      <c r="H523" s="2">
        <f>27912.3+5000-32912.3</f>
        <v>0</v>
      </c>
      <c r="I523" s="2">
        <f>176435.6+20000-196435.6</f>
        <v>0</v>
      </c>
      <c r="J523" s="2">
        <v>0</v>
      </c>
      <c r="K523" s="2">
        <v>0</v>
      </c>
      <c r="L523" s="2">
        <v>0</v>
      </c>
      <c r="M523" s="2" t="s">
        <v>69</v>
      </c>
    </row>
    <row r="524" spans="1:13" ht="15.75" x14ac:dyDescent="0.25">
      <c r="A524" s="74"/>
      <c r="B524" s="11"/>
      <c r="C524" s="83"/>
      <c r="D524" s="79"/>
      <c r="E524" s="62">
        <v>2020</v>
      </c>
      <c r="F524" s="2">
        <f t="shared" si="46"/>
        <v>1083.3</v>
      </c>
      <c r="G524" s="2">
        <v>1083.3</v>
      </c>
      <c r="H524" s="2">
        <f t="shared" ref="H524:I530" si="47">176435.6+20000-196435.6</f>
        <v>0</v>
      </c>
      <c r="I524" s="2">
        <f t="shared" si="47"/>
        <v>0</v>
      </c>
      <c r="J524" s="2"/>
      <c r="K524" s="2"/>
      <c r="L524" s="2">
        <v>0</v>
      </c>
      <c r="M524" s="2" t="s">
        <v>174</v>
      </c>
    </row>
    <row r="525" spans="1:13" ht="21" customHeight="1" x14ac:dyDescent="0.25">
      <c r="A525" s="74"/>
      <c r="B525" s="11"/>
      <c r="C525" s="83"/>
      <c r="D525" s="79"/>
      <c r="E525" s="62">
        <v>2021</v>
      </c>
      <c r="F525" s="2">
        <f t="shared" si="46"/>
        <v>8161.3</v>
      </c>
      <c r="G525" s="2">
        <v>8161.3</v>
      </c>
      <c r="H525" s="2">
        <f t="shared" si="47"/>
        <v>0</v>
      </c>
      <c r="I525" s="2">
        <f t="shared" si="47"/>
        <v>0</v>
      </c>
      <c r="J525" s="2"/>
      <c r="K525" s="2"/>
      <c r="L525" s="2">
        <v>0</v>
      </c>
      <c r="M525" s="2"/>
    </row>
    <row r="526" spans="1:13" ht="15.75" x14ac:dyDescent="0.25">
      <c r="A526" s="74"/>
      <c r="B526" s="11"/>
      <c r="C526" s="83"/>
      <c r="D526" s="79"/>
      <c r="E526" s="62">
        <v>2022</v>
      </c>
      <c r="F526" s="2">
        <f t="shared" si="46"/>
        <v>45517.56</v>
      </c>
      <c r="G526" s="2">
        <v>45517.56</v>
      </c>
      <c r="H526" s="2">
        <f t="shared" si="47"/>
        <v>0</v>
      </c>
      <c r="I526" s="2">
        <f t="shared" si="47"/>
        <v>0</v>
      </c>
      <c r="J526" s="2"/>
      <c r="K526" s="2"/>
      <c r="L526" s="2">
        <v>0</v>
      </c>
      <c r="M526" s="2" t="s">
        <v>58</v>
      </c>
    </row>
    <row r="527" spans="1:13" ht="15.75" x14ac:dyDescent="0.25">
      <c r="A527" s="74"/>
      <c r="B527" s="11"/>
      <c r="C527" s="83"/>
      <c r="D527" s="79"/>
      <c r="E527" s="62">
        <v>2023</v>
      </c>
      <c r="F527" s="2">
        <f t="shared" si="46"/>
        <v>0</v>
      </c>
      <c r="G527" s="2">
        <v>0</v>
      </c>
      <c r="H527" s="2">
        <f t="shared" si="47"/>
        <v>0</v>
      </c>
      <c r="I527" s="2">
        <f t="shared" si="47"/>
        <v>0</v>
      </c>
      <c r="J527" s="2"/>
      <c r="K527" s="2"/>
      <c r="L527" s="2">
        <v>0</v>
      </c>
      <c r="M527" s="2"/>
    </row>
    <row r="528" spans="1:13" ht="15.75" x14ac:dyDescent="0.25">
      <c r="A528" s="74"/>
      <c r="B528" s="11"/>
      <c r="C528" s="83"/>
      <c r="D528" s="79"/>
      <c r="E528" s="62">
        <v>2024</v>
      </c>
      <c r="F528" s="2">
        <f t="shared" si="46"/>
        <v>0</v>
      </c>
      <c r="G528" s="2">
        <v>0</v>
      </c>
      <c r="H528" s="2">
        <f t="shared" si="47"/>
        <v>0</v>
      </c>
      <c r="I528" s="2">
        <f t="shared" si="47"/>
        <v>0</v>
      </c>
      <c r="J528" s="2"/>
      <c r="K528" s="2"/>
      <c r="L528" s="2">
        <v>0</v>
      </c>
      <c r="M528" s="2"/>
    </row>
    <row r="529" spans="1:13" ht="15.75" x14ac:dyDescent="0.25">
      <c r="A529" s="74"/>
      <c r="B529" s="11"/>
      <c r="C529" s="83"/>
      <c r="D529" s="79"/>
      <c r="E529" s="62">
        <v>2025</v>
      </c>
      <c r="F529" s="2">
        <f t="shared" si="46"/>
        <v>0</v>
      </c>
      <c r="G529" s="2">
        <v>0</v>
      </c>
      <c r="H529" s="2">
        <f t="shared" si="47"/>
        <v>0</v>
      </c>
      <c r="I529" s="2">
        <f t="shared" si="47"/>
        <v>0</v>
      </c>
      <c r="J529" s="2"/>
      <c r="K529" s="2"/>
      <c r="L529" s="2">
        <v>0</v>
      </c>
      <c r="M529" s="2"/>
    </row>
    <row r="530" spans="1:13" ht="15.75" x14ac:dyDescent="0.25">
      <c r="A530" s="74"/>
      <c r="B530" s="11"/>
      <c r="C530" s="83"/>
      <c r="D530" s="79"/>
      <c r="E530" s="62">
        <v>2026</v>
      </c>
      <c r="F530" s="2">
        <f t="shared" si="46"/>
        <v>0</v>
      </c>
      <c r="G530" s="2">
        <v>0</v>
      </c>
      <c r="H530" s="2">
        <f t="shared" si="47"/>
        <v>0</v>
      </c>
      <c r="I530" s="2">
        <f t="shared" si="47"/>
        <v>0</v>
      </c>
      <c r="J530" s="2"/>
      <c r="K530" s="2"/>
      <c r="L530" s="2">
        <v>0</v>
      </c>
      <c r="M530" s="2"/>
    </row>
    <row r="531" spans="1:13" ht="50.25" customHeight="1" x14ac:dyDescent="0.25">
      <c r="A531" s="74"/>
      <c r="B531" s="87" t="s">
        <v>6</v>
      </c>
      <c r="C531" s="83" t="s">
        <v>13</v>
      </c>
      <c r="D531" s="79" t="s">
        <v>43</v>
      </c>
      <c r="E531" s="2" t="s">
        <v>42</v>
      </c>
      <c r="F531" s="2">
        <f t="shared" si="46"/>
        <v>520500.3</v>
      </c>
      <c r="G531" s="57">
        <f>G532+G533+G534+G535+G536+G537+G538</f>
        <v>520500.3</v>
      </c>
      <c r="H531" s="2">
        <v>0</v>
      </c>
      <c r="I531" s="2">
        <v>0</v>
      </c>
      <c r="J531" s="2">
        <v>0</v>
      </c>
      <c r="K531" s="57"/>
      <c r="L531" s="2">
        <v>0</v>
      </c>
      <c r="M531" s="2" t="s">
        <v>69</v>
      </c>
    </row>
    <row r="532" spans="1:13" ht="18" customHeight="1" x14ac:dyDescent="0.25">
      <c r="A532" s="74"/>
      <c r="B532" s="87"/>
      <c r="C532" s="83"/>
      <c r="D532" s="79"/>
      <c r="E532" s="62">
        <v>2020</v>
      </c>
      <c r="F532" s="2">
        <f t="shared" si="46"/>
        <v>1247.3</v>
      </c>
      <c r="G532" s="2">
        <v>1247.3</v>
      </c>
      <c r="H532" s="2">
        <f t="shared" ref="H532:I538" si="48">176435.6+20000-196435.6</f>
        <v>0</v>
      </c>
      <c r="I532" s="2">
        <f t="shared" si="48"/>
        <v>0</v>
      </c>
      <c r="J532" s="2"/>
      <c r="K532" s="2"/>
      <c r="L532" s="2">
        <v>0</v>
      </c>
      <c r="M532" s="46"/>
    </row>
    <row r="533" spans="1:13" ht="20.25" customHeight="1" x14ac:dyDescent="0.25">
      <c r="A533" s="10"/>
      <c r="B533" s="17"/>
      <c r="C533" s="83"/>
      <c r="D533" s="79"/>
      <c r="E533" s="62">
        <v>2021</v>
      </c>
      <c r="F533" s="2">
        <f t="shared" si="46"/>
        <v>7300</v>
      </c>
      <c r="G533" s="2">
        <v>7300</v>
      </c>
      <c r="H533" s="2">
        <f t="shared" si="48"/>
        <v>0</v>
      </c>
      <c r="I533" s="2">
        <f t="shared" si="48"/>
        <v>0</v>
      </c>
      <c r="J533" s="2"/>
      <c r="K533" s="2"/>
      <c r="L533" s="2">
        <v>0</v>
      </c>
      <c r="M533" s="2" t="s">
        <v>51</v>
      </c>
    </row>
    <row r="534" spans="1:13" ht="15.75" x14ac:dyDescent="0.25">
      <c r="A534" s="74"/>
      <c r="B534" s="11"/>
      <c r="C534" s="83"/>
      <c r="D534" s="79"/>
      <c r="E534" s="62">
        <v>2022</v>
      </c>
      <c r="F534" s="2">
        <f t="shared" si="46"/>
        <v>0</v>
      </c>
      <c r="G534" s="2">
        <v>0</v>
      </c>
      <c r="H534" s="2">
        <f t="shared" si="48"/>
        <v>0</v>
      </c>
      <c r="I534" s="2">
        <f t="shared" si="48"/>
        <v>0</v>
      </c>
      <c r="J534" s="2"/>
      <c r="K534" s="2"/>
      <c r="L534" s="2">
        <v>0</v>
      </c>
      <c r="M534" s="2"/>
    </row>
    <row r="535" spans="1:13" ht="15.75" x14ac:dyDescent="0.25">
      <c r="A535" s="74"/>
      <c r="B535" s="11"/>
      <c r="C535" s="83"/>
      <c r="D535" s="79"/>
      <c r="E535" s="62">
        <v>2023</v>
      </c>
      <c r="F535" s="2">
        <f t="shared" si="46"/>
        <v>0</v>
      </c>
      <c r="G535" s="2">
        <v>0</v>
      </c>
      <c r="H535" s="2">
        <f t="shared" si="48"/>
        <v>0</v>
      </c>
      <c r="I535" s="2">
        <f t="shared" si="48"/>
        <v>0</v>
      </c>
      <c r="J535" s="2"/>
      <c r="K535" s="2"/>
      <c r="L535" s="2">
        <v>0</v>
      </c>
      <c r="M535" s="2"/>
    </row>
    <row r="536" spans="1:13" ht="15.75" x14ac:dyDescent="0.25">
      <c r="A536" s="74"/>
      <c r="B536" s="11"/>
      <c r="C536" s="83"/>
      <c r="D536" s="79"/>
      <c r="E536" s="62">
        <v>2024</v>
      </c>
      <c r="F536" s="2">
        <f t="shared" si="46"/>
        <v>250000</v>
      </c>
      <c r="G536" s="2">
        <v>250000</v>
      </c>
      <c r="H536" s="2">
        <f t="shared" si="48"/>
        <v>0</v>
      </c>
      <c r="I536" s="2">
        <f t="shared" si="48"/>
        <v>0</v>
      </c>
      <c r="J536" s="2"/>
      <c r="K536" s="2"/>
      <c r="L536" s="2">
        <v>0</v>
      </c>
      <c r="M536" s="2"/>
    </row>
    <row r="537" spans="1:13" ht="15.75" x14ac:dyDescent="0.25">
      <c r="A537" s="74"/>
      <c r="B537" s="11"/>
      <c r="C537" s="83"/>
      <c r="D537" s="79"/>
      <c r="E537" s="62">
        <v>2025</v>
      </c>
      <c r="F537" s="2">
        <f t="shared" si="46"/>
        <v>261953</v>
      </c>
      <c r="G537" s="2">
        <v>261953</v>
      </c>
      <c r="H537" s="2">
        <f t="shared" si="48"/>
        <v>0</v>
      </c>
      <c r="I537" s="2">
        <f t="shared" si="48"/>
        <v>0</v>
      </c>
      <c r="J537" s="2"/>
      <c r="K537" s="2"/>
      <c r="L537" s="2">
        <v>0</v>
      </c>
      <c r="M537" s="2" t="s">
        <v>59</v>
      </c>
    </row>
    <row r="538" spans="1:13" ht="15.75" x14ac:dyDescent="0.25">
      <c r="A538" s="74"/>
      <c r="B538" s="11"/>
      <c r="C538" s="83"/>
      <c r="D538" s="79"/>
      <c r="E538" s="62">
        <v>2026</v>
      </c>
      <c r="F538" s="2">
        <f t="shared" si="46"/>
        <v>0</v>
      </c>
      <c r="G538" s="2">
        <v>0</v>
      </c>
      <c r="H538" s="2">
        <f t="shared" si="48"/>
        <v>0</v>
      </c>
      <c r="I538" s="2">
        <f t="shared" si="48"/>
        <v>0</v>
      </c>
      <c r="J538" s="2"/>
      <c r="K538" s="2"/>
      <c r="L538" s="2">
        <v>0</v>
      </c>
      <c r="M538" s="2"/>
    </row>
    <row r="539" spans="1:13" ht="33.75" customHeight="1" x14ac:dyDescent="0.25">
      <c r="A539" s="74"/>
      <c r="B539" s="11"/>
      <c r="C539" s="81" t="s">
        <v>14</v>
      </c>
      <c r="D539" s="79" t="s">
        <v>43</v>
      </c>
      <c r="E539" s="2" t="s">
        <v>42</v>
      </c>
      <c r="F539" s="2">
        <f t="shared" si="46"/>
        <v>120201.60000000001</v>
      </c>
      <c r="G539" s="57">
        <f>G540+G541+G542+G544+G543+G545+G546</f>
        <v>120201.60000000001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 t="s">
        <v>69</v>
      </c>
    </row>
    <row r="540" spans="1:13" ht="15.75" x14ac:dyDescent="0.25">
      <c r="A540" s="74"/>
      <c r="B540" s="11"/>
      <c r="C540" s="81"/>
      <c r="D540" s="79"/>
      <c r="E540" s="62">
        <v>2020</v>
      </c>
      <c r="F540" s="2">
        <f t="shared" si="46"/>
        <v>0</v>
      </c>
      <c r="G540" s="65">
        <v>0</v>
      </c>
      <c r="H540" s="2">
        <f t="shared" ref="H540:I546" si="49">176435.6+20000-196435.6</f>
        <v>0</v>
      </c>
      <c r="I540" s="2">
        <f t="shared" si="49"/>
        <v>0</v>
      </c>
      <c r="J540" s="2"/>
      <c r="K540" s="2"/>
      <c r="L540" s="2">
        <v>0</v>
      </c>
      <c r="M540" s="66"/>
    </row>
    <row r="541" spans="1:13" ht="21.75" customHeight="1" x14ac:dyDescent="0.25">
      <c r="A541" s="74"/>
      <c r="B541" s="11"/>
      <c r="C541" s="81"/>
      <c r="D541" s="79"/>
      <c r="E541" s="62">
        <v>2021</v>
      </c>
      <c r="F541" s="2">
        <f t="shared" si="46"/>
        <v>8650</v>
      </c>
      <c r="G541" s="2">
        <v>8650</v>
      </c>
      <c r="H541" s="2">
        <f t="shared" si="49"/>
        <v>0</v>
      </c>
      <c r="I541" s="2">
        <f t="shared" si="49"/>
        <v>0</v>
      </c>
      <c r="J541" s="2"/>
      <c r="K541" s="2"/>
      <c r="L541" s="2">
        <v>0</v>
      </c>
      <c r="M541" s="2" t="s">
        <v>51</v>
      </c>
    </row>
    <row r="542" spans="1:13" ht="15.75" x14ac:dyDescent="0.25">
      <c r="A542" s="74"/>
      <c r="B542" s="11"/>
      <c r="C542" s="81"/>
      <c r="D542" s="79"/>
      <c r="E542" s="62">
        <v>2022</v>
      </c>
      <c r="F542" s="2">
        <f t="shared" si="46"/>
        <v>0</v>
      </c>
      <c r="G542" s="2">
        <v>0</v>
      </c>
      <c r="H542" s="2">
        <f t="shared" si="49"/>
        <v>0</v>
      </c>
      <c r="I542" s="2">
        <f t="shared" si="49"/>
        <v>0</v>
      </c>
      <c r="J542" s="2"/>
      <c r="K542" s="2"/>
      <c r="L542" s="2">
        <v>0</v>
      </c>
      <c r="M542" s="2"/>
    </row>
    <row r="543" spans="1:13" ht="15.75" x14ac:dyDescent="0.25">
      <c r="A543" s="74"/>
      <c r="B543" s="11"/>
      <c r="C543" s="81"/>
      <c r="D543" s="79"/>
      <c r="E543" s="62">
        <v>2023</v>
      </c>
      <c r="F543" s="2">
        <f t="shared" si="46"/>
        <v>0</v>
      </c>
      <c r="G543" s="2">
        <v>0</v>
      </c>
      <c r="H543" s="2">
        <f t="shared" si="49"/>
        <v>0</v>
      </c>
      <c r="I543" s="2">
        <f t="shared" si="49"/>
        <v>0</v>
      </c>
      <c r="J543" s="2"/>
      <c r="K543" s="2"/>
      <c r="L543" s="2">
        <v>0</v>
      </c>
      <c r="M543" s="2"/>
    </row>
    <row r="544" spans="1:13" ht="15.75" x14ac:dyDescent="0.25">
      <c r="A544" s="74"/>
      <c r="B544" s="11"/>
      <c r="C544" s="81"/>
      <c r="D544" s="79"/>
      <c r="E544" s="62">
        <v>2024</v>
      </c>
      <c r="F544" s="2">
        <f t="shared" si="46"/>
        <v>0</v>
      </c>
      <c r="G544" s="2">
        <v>0</v>
      </c>
      <c r="H544" s="2">
        <f t="shared" si="49"/>
        <v>0</v>
      </c>
      <c r="I544" s="2">
        <f t="shared" si="49"/>
        <v>0</v>
      </c>
      <c r="J544" s="2"/>
      <c r="K544" s="2"/>
      <c r="L544" s="2">
        <v>0</v>
      </c>
      <c r="M544" s="2"/>
    </row>
    <row r="545" spans="1:13" ht="15.75" x14ac:dyDescent="0.25">
      <c r="A545" s="74"/>
      <c r="B545" s="11"/>
      <c r="C545" s="81"/>
      <c r="D545" s="79"/>
      <c r="E545" s="62">
        <v>2025</v>
      </c>
      <c r="F545" s="2">
        <f t="shared" si="46"/>
        <v>0</v>
      </c>
      <c r="G545" s="2">
        <v>0</v>
      </c>
      <c r="H545" s="2">
        <f t="shared" si="49"/>
        <v>0</v>
      </c>
      <c r="I545" s="2">
        <f t="shared" si="49"/>
        <v>0</v>
      </c>
      <c r="J545" s="2"/>
      <c r="K545" s="2"/>
      <c r="L545" s="2">
        <v>0</v>
      </c>
      <c r="M545" s="2"/>
    </row>
    <row r="546" spans="1:13" ht="20.25" customHeight="1" x14ac:dyDescent="0.25">
      <c r="A546" s="74"/>
      <c r="B546" s="11"/>
      <c r="C546" s="81"/>
      <c r="D546" s="79"/>
      <c r="E546" s="62">
        <v>2026</v>
      </c>
      <c r="F546" s="2">
        <f t="shared" si="46"/>
        <v>111551.6</v>
      </c>
      <c r="G546" s="2">
        <v>111551.6</v>
      </c>
      <c r="H546" s="2">
        <f t="shared" si="49"/>
        <v>0</v>
      </c>
      <c r="I546" s="2">
        <f t="shared" si="49"/>
        <v>0</v>
      </c>
      <c r="J546" s="2"/>
      <c r="K546" s="2"/>
      <c r="L546" s="2">
        <v>0</v>
      </c>
      <c r="M546" s="2" t="s">
        <v>60</v>
      </c>
    </row>
    <row r="547" spans="1:13" ht="32.25" customHeight="1" x14ac:dyDescent="0.25">
      <c r="A547" s="74"/>
      <c r="B547" s="11"/>
      <c r="C547" s="82" t="s">
        <v>96</v>
      </c>
      <c r="D547" s="79" t="s">
        <v>43</v>
      </c>
      <c r="E547" s="2" t="s">
        <v>42</v>
      </c>
      <c r="F547" s="2">
        <f t="shared" si="46"/>
        <v>269298.3</v>
      </c>
      <c r="G547" s="65">
        <f>G554</f>
        <v>269298.3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 t="s">
        <v>69</v>
      </c>
    </row>
    <row r="548" spans="1:13" ht="15.75" x14ac:dyDescent="0.25">
      <c r="A548" s="74"/>
      <c r="B548" s="11"/>
      <c r="C548" s="82"/>
      <c r="D548" s="79"/>
      <c r="E548" s="62">
        <v>2020</v>
      </c>
      <c r="F548" s="2">
        <f t="shared" si="46"/>
        <v>0</v>
      </c>
      <c r="G548" s="65">
        <f t="shared" ref="G548:G553" si="50">44697.58-29697.58-4700-10000-300</f>
        <v>0</v>
      </c>
      <c r="H548" s="2">
        <f t="shared" ref="H548:I554" si="51">176435.6+20000-196435.6</f>
        <v>0</v>
      </c>
      <c r="I548" s="2">
        <f t="shared" si="51"/>
        <v>0</v>
      </c>
      <c r="J548" s="2"/>
      <c r="K548" s="2"/>
      <c r="L548" s="2">
        <v>0</v>
      </c>
      <c r="M548" s="2"/>
    </row>
    <row r="549" spans="1:13" ht="15.75" x14ac:dyDescent="0.25">
      <c r="A549" s="74"/>
      <c r="B549" s="11"/>
      <c r="C549" s="82"/>
      <c r="D549" s="79"/>
      <c r="E549" s="62">
        <v>2021</v>
      </c>
      <c r="F549" s="2">
        <f t="shared" si="46"/>
        <v>0</v>
      </c>
      <c r="G549" s="65">
        <f t="shared" si="50"/>
        <v>0</v>
      </c>
      <c r="H549" s="2">
        <f t="shared" si="51"/>
        <v>0</v>
      </c>
      <c r="I549" s="2">
        <f t="shared" si="51"/>
        <v>0</v>
      </c>
      <c r="J549" s="2"/>
      <c r="K549" s="2"/>
      <c r="L549" s="2">
        <v>0</v>
      </c>
      <c r="M549" s="2"/>
    </row>
    <row r="550" spans="1:13" ht="15.75" x14ac:dyDescent="0.25">
      <c r="A550" s="74"/>
      <c r="B550" s="11"/>
      <c r="C550" s="82"/>
      <c r="D550" s="79"/>
      <c r="E550" s="62">
        <v>2022</v>
      </c>
      <c r="F550" s="2">
        <f t="shared" si="46"/>
        <v>0</v>
      </c>
      <c r="G550" s="65">
        <f t="shared" si="50"/>
        <v>0</v>
      </c>
      <c r="H550" s="2">
        <f t="shared" si="51"/>
        <v>0</v>
      </c>
      <c r="I550" s="2">
        <f t="shared" si="51"/>
        <v>0</v>
      </c>
      <c r="J550" s="2"/>
      <c r="K550" s="2"/>
      <c r="L550" s="2">
        <v>0</v>
      </c>
      <c r="M550" s="2"/>
    </row>
    <row r="551" spans="1:13" ht="15.75" x14ac:dyDescent="0.25">
      <c r="A551" s="74"/>
      <c r="B551" s="11"/>
      <c r="C551" s="82"/>
      <c r="D551" s="79"/>
      <c r="E551" s="62">
        <v>2023</v>
      </c>
      <c r="F551" s="2">
        <f t="shared" si="46"/>
        <v>0</v>
      </c>
      <c r="G551" s="65">
        <f t="shared" si="50"/>
        <v>0</v>
      </c>
      <c r="H551" s="2">
        <f t="shared" si="51"/>
        <v>0</v>
      </c>
      <c r="I551" s="2">
        <f t="shared" si="51"/>
        <v>0</v>
      </c>
      <c r="J551" s="2"/>
      <c r="K551" s="2"/>
      <c r="L551" s="2">
        <v>0</v>
      </c>
      <c r="M551" s="2"/>
    </row>
    <row r="552" spans="1:13" ht="15.75" x14ac:dyDescent="0.25">
      <c r="A552" s="74"/>
      <c r="B552" s="11"/>
      <c r="C552" s="82"/>
      <c r="D552" s="79"/>
      <c r="E552" s="62">
        <v>2024</v>
      </c>
      <c r="F552" s="2">
        <f t="shared" si="46"/>
        <v>0</v>
      </c>
      <c r="G552" s="65">
        <f t="shared" si="50"/>
        <v>0</v>
      </c>
      <c r="H552" s="2">
        <f t="shared" si="51"/>
        <v>0</v>
      </c>
      <c r="I552" s="2">
        <f t="shared" si="51"/>
        <v>0</v>
      </c>
      <c r="J552" s="2"/>
      <c r="K552" s="2"/>
      <c r="L552" s="2">
        <v>0</v>
      </c>
      <c r="M552" s="2"/>
    </row>
    <row r="553" spans="1:13" ht="15.75" x14ac:dyDescent="0.25">
      <c r="A553" s="74"/>
      <c r="B553" s="11"/>
      <c r="C553" s="82"/>
      <c r="D553" s="79"/>
      <c r="E553" s="62">
        <v>2025</v>
      </c>
      <c r="F553" s="2">
        <f t="shared" si="46"/>
        <v>0</v>
      </c>
      <c r="G553" s="65">
        <f t="shared" si="50"/>
        <v>0</v>
      </c>
      <c r="H553" s="2">
        <f t="shared" si="51"/>
        <v>0</v>
      </c>
      <c r="I553" s="2">
        <f t="shared" si="51"/>
        <v>0</v>
      </c>
      <c r="J553" s="2"/>
      <c r="K553" s="2"/>
      <c r="L553" s="2">
        <v>0</v>
      </c>
      <c r="M553" s="2"/>
    </row>
    <row r="554" spans="1:13" ht="15.75" x14ac:dyDescent="0.25">
      <c r="A554" s="74"/>
      <c r="B554" s="11"/>
      <c r="C554" s="82"/>
      <c r="D554" s="79"/>
      <c r="E554" s="62">
        <v>2026</v>
      </c>
      <c r="F554" s="2">
        <f t="shared" si="46"/>
        <v>269298.3</v>
      </c>
      <c r="G554" s="2">
        <v>269298.3</v>
      </c>
      <c r="H554" s="2">
        <f t="shared" si="51"/>
        <v>0</v>
      </c>
      <c r="I554" s="2">
        <f t="shared" si="51"/>
        <v>0</v>
      </c>
      <c r="J554" s="2"/>
      <c r="K554" s="2"/>
      <c r="L554" s="2">
        <v>0</v>
      </c>
      <c r="M554" s="2" t="s">
        <v>97</v>
      </c>
    </row>
    <row r="555" spans="1:13" ht="38.25" customHeight="1" x14ac:dyDescent="0.25">
      <c r="A555" s="74"/>
      <c r="B555" s="11"/>
      <c r="C555" s="75" t="s">
        <v>98</v>
      </c>
      <c r="D555" s="74" t="s">
        <v>43</v>
      </c>
      <c r="E555" s="18" t="s">
        <v>42</v>
      </c>
      <c r="F555" s="18">
        <f t="shared" si="46"/>
        <v>27628</v>
      </c>
      <c r="G555" s="14">
        <f>G562</f>
        <v>27628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 t="s">
        <v>69</v>
      </c>
    </row>
    <row r="556" spans="1:13" ht="15.75" x14ac:dyDescent="0.25">
      <c r="A556" s="74"/>
      <c r="B556" s="11"/>
      <c r="C556" s="75"/>
      <c r="D556" s="74"/>
      <c r="E556" s="20">
        <v>2020</v>
      </c>
      <c r="F556" s="18">
        <f t="shared" si="46"/>
        <v>0</v>
      </c>
      <c r="G556" s="14">
        <v>0</v>
      </c>
      <c r="H556" s="18">
        <f t="shared" ref="H556:I562" si="52">176435.6+20000-196435.6</f>
        <v>0</v>
      </c>
      <c r="I556" s="18">
        <f t="shared" si="52"/>
        <v>0</v>
      </c>
      <c r="J556" s="18"/>
      <c r="K556" s="18"/>
      <c r="L556" s="18">
        <v>0</v>
      </c>
      <c r="M556" s="18"/>
    </row>
    <row r="557" spans="1:13" ht="15.75" x14ac:dyDescent="0.25">
      <c r="A557" s="74"/>
      <c r="B557" s="11"/>
      <c r="C557" s="75"/>
      <c r="D557" s="74"/>
      <c r="E557" s="20">
        <v>2021</v>
      </c>
      <c r="F557" s="18">
        <f t="shared" si="46"/>
        <v>0</v>
      </c>
      <c r="G557" s="14">
        <v>0</v>
      </c>
      <c r="H557" s="18">
        <f t="shared" si="52"/>
        <v>0</v>
      </c>
      <c r="I557" s="18">
        <f t="shared" si="52"/>
        <v>0</v>
      </c>
      <c r="J557" s="18"/>
      <c r="K557" s="18"/>
      <c r="L557" s="18">
        <v>0</v>
      </c>
      <c r="M557" s="18"/>
    </row>
    <row r="558" spans="1:13" ht="13.5" customHeight="1" x14ac:dyDescent="0.25">
      <c r="A558" s="74"/>
      <c r="B558" s="11"/>
      <c r="C558" s="75"/>
      <c r="D558" s="74"/>
      <c r="E558" s="20">
        <v>2022</v>
      </c>
      <c r="F558" s="18">
        <f t="shared" si="46"/>
        <v>0</v>
      </c>
      <c r="G558" s="14">
        <v>0</v>
      </c>
      <c r="H558" s="18">
        <f t="shared" si="52"/>
        <v>0</v>
      </c>
      <c r="I558" s="18">
        <f t="shared" si="52"/>
        <v>0</v>
      </c>
      <c r="J558" s="18"/>
      <c r="K558" s="18"/>
      <c r="L558" s="18">
        <v>0</v>
      </c>
      <c r="M558" s="18"/>
    </row>
    <row r="559" spans="1:13" ht="15.75" x14ac:dyDescent="0.25">
      <c r="A559" s="74"/>
      <c r="B559" s="11"/>
      <c r="C559" s="75"/>
      <c r="D559" s="74"/>
      <c r="E559" s="20">
        <v>2023</v>
      </c>
      <c r="F559" s="18">
        <f t="shared" si="46"/>
        <v>0</v>
      </c>
      <c r="G559" s="14">
        <v>0</v>
      </c>
      <c r="H559" s="18">
        <f t="shared" si="52"/>
        <v>0</v>
      </c>
      <c r="I559" s="18">
        <f t="shared" si="52"/>
        <v>0</v>
      </c>
      <c r="J559" s="18"/>
      <c r="K559" s="18"/>
      <c r="L559" s="18">
        <v>0</v>
      </c>
      <c r="M559" s="18"/>
    </row>
    <row r="560" spans="1:13" ht="15.75" x14ac:dyDescent="0.25">
      <c r="A560" s="74"/>
      <c r="B560" s="11"/>
      <c r="C560" s="75"/>
      <c r="D560" s="74"/>
      <c r="E560" s="20">
        <v>2024</v>
      </c>
      <c r="F560" s="18">
        <f t="shared" si="46"/>
        <v>0</v>
      </c>
      <c r="G560" s="14">
        <v>0</v>
      </c>
      <c r="H560" s="18">
        <f t="shared" si="52"/>
        <v>0</v>
      </c>
      <c r="I560" s="18">
        <f t="shared" si="52"/>
        <v>0</v>
      </c>
      <c r="J560" s="18"/>
      <c r="K560" s="18"/>
      <c r="L560" s="18">
        <v>0</v>
      </c>
      <c r="M560" s="18"/>
    </row>
    <row r="561" spans="1:13" ht="15.75" x14ac:dyDescent="0.25">
      <c r="A561" s="74"/>
      <c r="B561" s="11"/>
      <c r="C561" s="75"/>
      <c r="D561" s="74"/>
      <c r="E561" s="20">
        <v>2025</v>
      </c>
      <c r="F561" s="18">
        <f t="shared" si="46"/>
        <v>0</v>
      </c>
      <c r="G561" s="14">
        <v>0</v>
      </c>
      <c r="H561" s="18">
        <f t="shared" si="52"/>
        <v>0</v>
      </c>
      <c r="I561" s="18">
        <f t="shared" si="52"/>
        <v>0</v>
      </c>
      <c r="J561" s="18"/>
      <c r="K561" s="18"/>
      <c r="L561" s="18">
        <v>0</v>
      </c>
      <c r="M561" s="18"/>
    </row>
    <row r="562" spans="1:13" ht="15.75" x14ac:dyDescent="0.25">
      <c r="A562" s="74"/>
      <c r="B562" s="11"/>
      <c r="C562" s="75"/>
      <c r="D562" s="74"/>
      <c r="E562" s="20">
        <v>2026</v>
      </c>
      <c r="F562" s="18">
        <f t="shared" si="46"/>
        <v>27628</v>
      </c>
      <c r="G562" s="18">
        <v>27628</v>
      </c>
      <c r="H562" s="18">
        <f t="shared" si="52"/>
        <v>0</v>
      </c>
      <c r="I562" s="18">
        <f t="shared" si="52"/>
        <v>0</v>
      </c>
      <c r="J562" s="18"/>
      <c r="K562" s="18"/>
      <c r="L562" s="18">
        <v>0</v>
      </c>
      <c r="M562" s="18" t="s">
        <v>99</v>
      </c>
    </row>
    <row r="563" spans="1:13" ht="35.25" customHeight="1" x14ac:dyDescent="0.25">
      <c r="A563" s="74"/>
      <c r="B563" s="11"/>
      <c r="C563" s="80" t="s">
        <v>100</v>
      </c>
      <c r="D563" s="74" t="s">
        <v>43</v>
      </c>
      <c r="E563" s="18" t="s">
        <v>42</v>
      </c>
      <c r="F563" s="18">
        <f t="shared" si="46"/>
        <v>6629</v>
      </c>
      <c r="G563" s="18">
        <f>G567</f>
        <v>6629</v>
      </c>
      <c r="H563" s="18">
        <v>0</v>
      </c>
      <c r="I563" s="18">
        <v>0</v>
      </c>
      <c r="J563" s="19"/>
      <c r="K563" s="18">
        <v>0</v>
      </c>
      <c r="L563" s="18">
        <v>0</v>
      </c>
      <c r="M563" s="18" t="s">
        <v>69</v>
      </c>
    </row>
    <row r="564" spans="1:13" ht="15.75" x14ac:dyDescent="0.25">
      <c r="A564" s="74"/>
      <c r="B564" s="11"/>
      <c r="C564" s="80"/>
      <c r="D564" s="74"/>
      <c r="E564" s="20">
        <v>2020</v>
      </c>
      <c r="F564" s="18">
        <f t="shared" si="46"/>
        <v>0</v>
      </c>
      <c r="G564" s="18">
        <v>0</v>
      </c>
      <c r="H564" s="18">
        <f t="shared" ref="H564:I570" si="53">176435.6+20000-196435.6</f>
        <v>0</v>
      </c>
      <c r="I564" s="18">
        <f t="shared" si="53"/>
        <v>0</v>
      </c>
      <c r="J564" s="18"/>
      <c r="K564" s="18"/>
      <c r="L564" s="18">
        <v>0</v>
      </c>
      <c r="M564" s="18"/>
    </row>
    <row r="565" spans="1:13" ht="15.75" x14ac:dyDescent="0.25">
      <c r="A565" s="74"/>
      <c r="B565" s="11"/>
      <c r="C565" s="80"/>
      <c r="D565" s="74"/>
      <c r="E565" s="20">
        <v>2021</v>
      </c>
      <c r="F565" s="18">
        <f t="shared" si="46"/>
        <v>0</v>
      </c>
      <c r="G565" s="18">
        <v>0</v>
      </c>
      <c r="H565" s="18">
        <f t="shared" si="53"/>
        <v>0</v>
      </c>
      <c r="I565" s="18">
        <f t="shared" si="53"/>
        <v>0</v>
      </c>
      <c r="J565" s="18"/>
      <c r="K565" s="18"/>
      <c r="L565" s="18">
        <v>0</v>
      </c>
      <c r="M565" s="18"/>
    </row>
    <row r="566" spans="1:13" ht="15.75" x14ac:dyDescent="0.25">
      <c r="A566" s="25"/>
      <c r="B566" s="26"/>
      <c r="C566" s="80"/>
      <c r="D566" s="74"/>
      <c r="E566" s="20">
        <v>2022</v>
      </c>
      <c r="F566" s="18">
        <f t="shared" si="46"/>
        <v>0</v>
      </c>
      <c r="G566" s="18">
        <v>0</v>
      </c>
      <c r="H566" s="18">
        <f t="shared" si="53"/>
        <v>0</v>
      </c>
      <c r="I566" s="18">
        <f t="shared" si="53"/>
        <v>0</v>
      </c>
      <c r="J566" s="18"/>
      <c r="K566" s="18"/>
      <c r="L566" s="18">
        <v>0</v>
      </c>
      <c r="M566" s="18"/>
    </row>
    <row r="567" spans="1:13" ht="15.75" x14ac:dyDescent="0.25">
      <c r="A567" s="27"/>
      <c r="B567" s="28"/>
      <c r="C567" s="80"/>
      <c r="D567" s="74"/>
      <c r="E567" s="20">
        <v>2023</v>
      </c>
      <c r="F567" s="18">
        <f t="shared" si="46"/>
        <v>6629</v>
      </c>
      <c r="G567" s="18">
        <v>6629</v>
      </c>
      <c r="H567" s="18">
        <f t="shared" si="53"/>
        <v>0</v>
      </c>
      <c r="I567" s="18">
        <f t="shared" si="53"/>
        <v>0</v>
      </c>
      <c r="J567" s="18"/>
      <c r="K567" s="18"/>
      <c r="L567" s="18">
        <v>0</v>
      </c>
      <c r="M567" s="18" t="s">
        <v>51</v>
      </c>
    </row>
    <row r="568" spans="1:13" ht="15.75" x14ac:dyDescent="0.25">
      <c r="A568" s="3"/>
      <c r="B568" s="4"/>
      <c r="C568" s="80"/>
      <c r="D568" s="74"/>
      <c r="E568" s="20">
        <v>2024</v>
      </c>
      <c r="F568" s="18">
        <f t="shared" si="46"/>
        <v>0</v>
      </c>
      <c r="G568" s="18">
        <v>0</v>
      </c>
      <c r="H568" s="18">
        <f t="shared" si="53"/>
        <v>0</v>
      </c>
      <c r="I568" s="18">
        <f t="shared" si="53"/>
        <v>0</v>
      </c>
      <c r="J568" s="18"/>
      <c r="K568" s="18"/>
      <c r="L568" s="18">
        <v>0</v>
      </c>
      <c r="M568" s="18"/>
    </row>
    <row r="569" spans="1:13" ht="18.75" x14ac:dyDescent="0.25">
      <c r="A569" s="29"/>
      <c r="B569" s="30"/>
      <c r="C569" s="80"/>
      <c r="D569" s="74"/>
      <c r="E569" s="20">
        <v>2025</v>
      </c>
      <c r="F569" s="18">
        <f t="shared" si="46"/>
        <v>0</v>
      </c>
      <c r="G569" s="18">
        <v>0</v>
      </c>
      <c r="H569" s="18">
        <f t="shared" si="53"/>
        <v>0</v>
      </c>
      <c r="I569" s="18">
        <f t="shared" si="53"/>
        <v>0</v>
      </c>
      <c r="J569" s="18"/>
      <c r="K569" s="18"/>
      <c r="L569" s="18">
        <v>0</v>
      </c>
      <c r="M569" s="18"/>
    </row>
    <row r="570" spans="1:13" ht="15.75" x14ac:dyDescent="0.25">
      <c r="C570" s="80"/>
      <c r="D570" s="74"/>
      <c r="E570" s="20">
        <v>2026</v>
      </c>
      <c r="F570" s="18">
        <f t="shared" si="46"/>
        <v>0</v>
      </c>
      <c r="G570" s="18">
        <v>0</v>
      </c>
      <c r="H570" s="18">
        <f t="shared" si="53"/>
        <v>0</v>
      </c>
      <c r="I570" s="18">
        <f t="shared" si="53"/>
        <v>0</v>
      </c>
      <c r="J570" s="18"/>
      <c r="K570" s="18"/>
      <c r="L570" s="18">
        <v>0</v>
      </c>
      <c r="M570" s="18"/>
    </row>
    <row r="571" spans="1:13" ht="39.75" customHeight="1" x14ac:dyDescent="0.25">
      <c r="C571" s="80" t="s">
        <v>101</v>
      </c>
      <c r="D571" s="74" t="s">
        <v>43</v>
      </c>
      <c r="E571" s="18" t="s">
        <v>42</v>
      </c>
      <c r="F571" s="18">
        <f t="shared" si="46"/>
        <v>6068.1</v>
      </c>
      <c r="G571" s="18">
        <f>G575</f>
        <v>6068.1</v>
      </c>
      <c r="H571" s="18">
        <v>0</v>
      </c>
      <c r="I571" s="18">
        <v>0</v>
      </c>
      <c r="J571" s="19"/>
      <c r="K571" s="18">
        <v>0</v>
      </c>
      <c r="L571" s="18">
        <v>0</v>
      </c>
      <c r="M571" s="18" t="s">
        <v>69</v>
      </c>
    </row>
    <row r="572" spans="1:13" ht="15.75" x14ac:dyDescent="0.25">
      <c r="C572" s="80"/>
      <c r="D572" s="74"/>
      <c r="E572" s="20">
        <v>2020</v>
      </c>
      <c r="F572" s="18">
        <f t="shared" si="46"/>
        <v>0</v>
      </c>
      <c r="G572" s="18">
        <v>0</v>
      </c>
      <c r="H572" s="18">
        <f t="shared" ref="H572:I578" si="54">176435.6+20000-196435.6</f>
        <v>0</v>
      </c>
      <c r="I572" s="18">
        <f t="shared" si="54"/>
        <v>0</v>
      </c>
      <c r="J572" s="18"/>
      <c r="K572" s="18"/>
      <c r="L572" s="18">
        <v>0</v>
      </c>
      <c r="M572" s="18"/>
    </row>
    <row r="573" spans="1:13" ht="15.75" x14ac:dyDescent="0.25">
      <c r="C573" s="80"/>
      <c r="D573" s="74"/>
      <c r="E573" s="20">
        <v>2021</v>
      </c>
      <c r="F573" s="18">
        <f t="shared" si="46"/>
        <v>0</v>
      </c>
      <c r="G573" s="18">
        <v>0</v>
      </c>
      <c r="H573" s="18">
        <f t="shared" si="54"/>
        <v>0</v>
      </c>
      <c r="I573" s="18">
        <f t="shared" si="54"/>
        <v>0</v>
      </c>
      <c r="J573" s="18"/>
      <c r="K573" s="18"/>
      <c r="L573" s="18">
        <v>0</v>
      </c>
      <c r="M573" s="18"/>
    </row>
    <row r="574" spans="1:13" ht="15.75" x14ac:dyDescent="0.25">
      <c r="C574" s="80"/>
      <c r="D574" s="74"/>
      <c r="E574" s="20">
        <v>2022</v>
      </c>
      <c r="F574" s="18">
        <f t="shared" si="46"/>
        <v>0</v>
      </c>
      <c r="G574" s="18">
        <v>0</v>
      </c>
      <c r="H574" s="18">
        <f t="shared" si="54"/>
        <v>0</v>
      </c>
      <c r="I574" s="18">
        <f t="shared" si="54"/>
        <v>0</v>
      </c>
      <c r="J574" s="18"/>
      <c r="K574" s="18"/>
      <c r="L574" s="18">
        <v>0</v>
      </c>
      <c r="M574" s="18"/>
    </row>
    <row r="575" spans="1:13" ht="15.75" x14ac:dyDescent="0.25">
      <c r="C575" s="80"/>
      <c r="D575" s="74"/>
      <c r="E575" s="20">
        <v>2023</v>
      </c>
      <c r="F575" s="18">
        <f t="shared" si="46"/>
        <v>6068.1</v>
      </c>
      <c r="G575" s="18">
        <v>6068.1</v>
      </c>
      <c r="H575" s="18">
        <f t="shared" si="54"/>
        <v>0</v>
      </c>
      <c r="I575" s="18">
        <f t="shared" si="54"/>
        <v>0</v>
      </c>
      <c r="J575" s="18"/>
      <c r="K575" s="18"/>
      <c r="L575" s="18">
        <v>0</v>
      </c>
      <c r="M575" s="18" t="s">
        <v>51</v>
      </c>
    </row>
    <row r="576" spans="1:13" ht="15.75" x14ac:dyDescent="0.25">
      <c r="C576" s="80"/>
      <c r="D576" s="74"/>
      <c r="E576" s="20">
        <v>2024</v>
      </c>
      <c r="F576" s="18">
        <f t="shared" si="46"/>
        <v>0</v>
      </c>
      <c r="G576" s="18">
        <v>0</v>
      </c>
      <c r="H576" s="18">
        <f t="shared" si="54"/>
        <v>0</v>
      </c>
      <c r="I576" s="18">
        <f t="shared" si="54"/>
        <v>0</v>
      </c>
      <c r="J576" s="18"/>
      <c r="K576" s="18"/>
      <c r="L576" s="18">
        <v>0</v>
      </c>
      <c r="M576" s="18"/>
    </row>
    <row r="577" spans="3:13" ht="15.75" x14ac:dyDescent="0.25">
      <c r="C577" s="80"/>
      <c r="D577" s="74"/>
      <c r="E577" s="20">
        <v>2025</v>
      </c>
      <c r="F577" s="18">
        <f t="shared" si="46"/>
        <v>0</v>
      </c>
      <c r="G577" s="18">
        <v>0</v>
      </c>
      <c r="H577" s="18">
        <f t="shared" si="54"/>
        <v>0</v>
      </c>
      <c r="I577" s="18">
        <f t="shared" si="54"/>
        <v>0</v>
      </c>
      <c r="J577" s="18"/>
      <c r="K577" s="18"/>
      <c r="L577" s="18">
        <v>0</v>
      </c>
      <c r="M577" s="18"/>
    </row>
    <row r="578" spans="3:13" ht="15.75" x14ac:dyDescent="0.25">
      <c r="C578" s="80"/>
      <c r="D578" s="74"/>
      <c r="E578" s="20">
        <v>2026</v>
      </c>
      <c r="F578" s="18">
        <f t="shared" si="46"/>
        <v>0</v>
      </c>
      <c r="G578" s="18">
        <v>0</v>
      </c>
      <c r="H578" s="18">
        <f t="shared" si="54"/>
        <v>0</v>
      </c>
      <c r="I578" s="18">
        <f t="shared" si="54"/>
        <v>0</v>
      </c>
      <c r="J578" s="18"/>
      <c r="K578" s="18"/>
      <c r="L578" s="18">
        <v>0</v>
      </c>
      <c r="M578" s="18"/>
    </row>
    <row r="579" spans="3:13" ht="47.25" x14ac:dyDescent="0.25">
      <c r="C579" s="80" t="s">
        <v>102</v>
      </c>
      <c r="D579" s="74" t="s">
        <v>43</v>
      </c>
      <c r="E579" s="18" t="s">
        <v>42</v>
      </c>
      <c r="F579" s="18">
        <f t="shared" ref="F579:F586" si="55">G579+H579+I579</f>
        <v>80234.3</v>
      </c>
      <c r="G579" s="18">
        <f>G586</f>
        <v>80234.3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 t="s">
        <v>69</v>
      </c>
    </row>
    <row r="580" spans="3:13" ht="15.75" x14ac:dyDescent="0.25">
      <c r="C580" s="80"/>
      <c r="D580" s="74"/>
      <c r="E580" s="20">
        <v>2020</v>
      </c>
      <c r="F580" s="18">
        <f t="shared" si="55"/>
        <v>0</v>
      </c>
      <c r="G580" s="18">
        <v>0</v>
      </c>
      <c r="H580" s="18">
        <f t="shared" ref="H580:I586" si="56">176435.6+20000-196435.6</f>
        <v>0</v>
      </c>
      <c r="I580" s="18">
        <f t="shared" si="56"/>
        <v>0</v>
      </c>
      <c r="J580" s="18"/>
      <c r="K580" s="18"/>
      <c r="L580" s="18">
        <v>0</v>
      </c>
      <c r="M580" s="18"/>
    </row>
    <row r="581" spans="3:13" ht="15.75" x14ac:dyDescent="0.25">
      <c r="C581" s="80"/>
      <c r="D581" s="74"/>
      <c r="E581" s="20">
        <v>2021</v>
      </c>
      <c r="F581" s="18">
        <f t="shared" si="55"/>
        <v>0</v>
      </c>
      <c r="G581" s="18">
        <v>0</v>
      </c>
      <c r="H581" s="18">
        <f t="shared" si="56"/>
        <v>0</v>
      </c>
      <c r="I581" s="18">
        <f t="shared" si="56"/>
        <v>0</v>
      </c>
      <c r="J581" s="18"/>
      <c r="K581" s="18"/>
      <c r="L581" s="18">
        <v>0</v>
      </c>
      <c r="M581" s="18"/>
    </row>
    <row r="582" spans="3:13" ht="15.75" x14ac:dyDescent="0.25">
      <c r="C582" s="80"/>
      <c r="D582" s="74"/>
      <c r="E582" s="20">
        <v>2022</v>
      </c>
      <c r="F582" s="18">
        <f t="shared" si="55"/>
        <v>0</v>
      </c>
      <c r="G582" s="18">
        <v>0</v>
      </c>
      <c r="H582" s="18">
        <f t="shared" si="56"/>
        <v>0</v>
      </c>
      <c r="I582" s="18">
        <f t="shared" si="56"/>
        <v>0</v>
      </c>
      <c r="J582" s="18"/>
      <c r="K582" s="18"/>
      <c r="L582" s="18">
        <v>0</v>
      </c>
      <c r="M582" s="18"/>
    </row>
    <row r="583" spans="3:13" ht="15.75" x14ac:dyDescent="0.25">
      <c r="C583" s="80"/>
      <c r="D583" s="74"/>
      <c r="E583" s="20">
        <v>2023</v>
      </c>
      <c r="F583" s="18">
        <f t="shared" si="55"/>
        <v>0</v>
      </c>
      <c r="G583" s="18">
        <v>0</v>
      </c>
      <c r="H583" s="18">
        <f t="shared" si="56"/>
        <v>0</v>
      </c>
      <c r="I583" s="18">
        <f t="shared" si="56"/>
        <v>0</v>
      </c>
      <c r="J583" s="18"/>
      <c r="K583" s="18"/>
      <c r="L583" s="18">
        <v>0</v>
      </c>
      <c r="M583" s="18"/>
    </row>
    <row r="584" spans="3:13" ht="15.75" x14ac:dyDescent="0.25">
      <c r="C584" s="80"/>
      <c r="D584" s="74"/>
      <c r="E584" s="20">
        <v>2024</v>
      </c>
      <c r="F584" s="18">
        <f t="shared" si="55"/>
        <v>0</v>
      </c>
      <c r="G584" s="18">
        <v>0</v>
      </c>
      <c r="H584" s="18">
        <f t="shared" si="56"/>
        <v>0</v>
      </c>
      <c r="I584" s="18">
        <f t="shared" si="56"/>
        <v>0</v>
      </c>
      <c r="J584" s="18"/>
      <c r="K584" s="18"/>
      <c r="L584" s="18">
        <v>0</v>
      </c>
      <c r="M584" s="18"/>
    </row>
    <row r="585" spans="3:13" ht="15.75" x14ac:dyDescent="0.25">
      <c r="C585" s="80"/>
      <c r="D585" s="74"/>
      <c r="E585" s="20">
        <v>2025</v>
      </c>
      <c r="F585" s="18">
        <f t="shared" si="55"/>
        <v>0</v>
      </c>
      <c r="G585" s="18">
        <v>0</v>
      </c>
      <c r="H585" s="18">
        <f t="shared" si="56"/>
        <v>0</v>
      </c>
      <c r="I585" s="18">
        <f t="shared" si="56"/>
        <v>0</v>
      </c>
      <c r="J585" s="18"/>
      <c r="K585" s="18"/>
      <c r="L585" s="18">
        <v>0</v>
      </c>
      <c r="M585" s="18"/>
    </row>
    <row r="586" spans="3:13" ht="21.75" customHeight="1" x14ac:dyDescent="0.25">
      <c r="C586" s="80"/>
      <c r="D586" s="74"/>
      <c r="E586" s="20">
        <v>2026</v>
      </c>
      <c r="F586" s="18">
        <f t="shared" si="55"/>
        <v>80234.3</v>
      </c>
      <c r="G586" s="18">
        <v>80234.3</v>
      </c>
      <c r="H586" s="18">
        <f t="shared" si="56"/>
        <v>0</v>
      </c>
      <c r="I586" s="18">
        <f t="shared" si="56"/>
        <v>0</v>
      </c>
      <c r="J586" s="18"/>
      <c r="K586" s="18"/>
      <c r="L586" s="18">
        <v>0</v>
      </c>
      <c r="M586" s="18" t="s">
        <v>103</v>
      </c>
    </row>
    <row r="587" spans="3:13" ht="40.5" customHeight="1" x14ac:dyDescent="0.25">
      <c r="C587" s="80" t="s">
        <v>4</v>
      </c>
      <c r="D587" s="74" t="s">
        <v>43</v>
      </c>
      <c r="E587" s="18" t="s">
        <v>42</v>
      </c>
      <c r="F587" s="18">
        <f>G587+H587+I587+L587</f>
        <v>4979.6000000000004</v>
      </c>
      <c r="G587" s="18">
        <f>G588+G589+G590+G591+G592+G593+G594</f>
        <v>4979.6000000000004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 t="s">
        <v>69</v>
      </c>
    </row>
    <row r="588" spans="3:13" ht="15.75" x14ac:dyDescent="0.25">
      <c r="C588" s="80"/>
      <c r="D588" s="74"/>
      <c r="E588" s="20">
        <v>2020</v>
      </c>
      <c r="F588" s="18">
        <f t="shared" ref="F588:F634" si="57">G588+H588+I588</f>
        <v>0</v>
      </c>
      <c r="G588" s="14">
        <v>0</v>
      </c>
      <c r="H588" s="18">
        <f t="shared" ref="H588:I602" si="58">176435.6+20000-196435.6</f>
        <v>0</v>
      </c>
      <c r="I588" s="18">
        <f t="shared" si="58"/>
        <v>0</v>
      </c>
      <c r="J588" s="18"/>
      <c r="K588" s="18"/>
      <c r="L588" s="18">
        <v>0</v>
      </c>
    </row>
    <row r="589" spans="3:13" ht="15.75" x14ac:dyDescent="0.25">
      <c r="C589" s="80"/>
      <c r="D589" s="74"/>
      <c r="E589" s="20">
        <v>2021</v>
      </c>
      <c r="F589" s="18">
        <f t="shared" si="57"/>
        <v>0</v>
      </c>
      <c r="G589" s="18">
        <v>0</v>
      </c>
      <c r="H589" s="18">
        <f t="shared" si="58"/>
        <v>0</v>
      </c>
      <c r="I589" s="18">
        <f t="shared" si="58"/>
        <v>0</v>
      </c>
      <c r="J589" s="18"/>
      <c r="K589" s="18"/>
      <c r="L589" s="18">
        <v>0</v>
      </c>
      <c r="M589" s="18"/>
    </row>
    <row r="590" spans="3:13" ht="21" customHeight="1" x14ac:dyDescent="0.25">
      <c r="C590" s="80"/>
      <c r="D590" s="74"/>
      <c r="E590" s="20">
        <v>2022</v>
      </c>
      <c r="F590" s="18">
        <f t="shared" si="57"/>
        <v>4979.6000000000004</v>
      </c>
      <c r="G590" s="18">
        <v>4979.6000000000004</v>
      </c>
      <c r="H590" s="18">
        <f t="shared" si="58"/>
        <v>0</v>
      </c>
      <c r="I590" s="18">
        <f t="shared" si="58"/>
        <v>0</v>
      </c>
      <c r="J590" s="18"/>
      <c r="K590" s="18"/>
      <c r="L590" s="18">
        <v>0</v>
      </c>
      <c r="M590" s="18" t="s">
        <v>61</v>
      </c>
    </row>
    <row r="591" spans="3:13" ht="15.75" x14ac:dyDescent="0.25">
      <c r="C591" s="80"/>
      <c r="D591" s="74"/>
      <c r="E591" s="20">
        <v>2023</v>
      </c>
      <c r="F591" s="18">
        <f t="shared" si="57"/>
        <v>0</v>
      </c>
      <c r="G591" s="18">
        <v>0</v>
      </c>
      <c r="H591" s="18">
        <f t="shared" si="58"/>
        <v>0</v>
      </c>
      <c r="I591" s="18">
        <f t="shared" si="58"/>
        <v>0</v>
      </c>
      <c r="J591" s="18"/>
      <c r="K591" s="18"/>
      <c r="L591" s="18">
        <v>0</v>
      </c>
      <c r="M591" s="18"/>
    </row>
    <row r="592" spans="3:13" ht="15.75" x14ac:dyDescent="0.25">
      <c r="C592" s="80"/>
      <c r="D592" s="74"/>
      <c r="E592" s="20">
        <v>2024</v>
      </c>
      <c r="F592" s="18">
        <f t="shared" si="57"/>
        <v>0</v>
      </c>
      <c r="G592" s="18">
        <v>0</v>
      </c>
      <c r="H592" s="18">
        <f t="shared" si="58"/>
        <v>0</v>
      </c>
      <c r="I592" s="18">
        <f t="shared" si="58"/>
        <v>0</v>
      </c>
      <c r="J592" s="18"/>
      <c r="K592" s="18"/>
      <c r="L592" s="18">
        <v>0</v>
      </c>
      <c r="M592" s="18"/>
    </row>
    <row r="593" spans="3:13" ht="15.75" x14ac:dyDescent="0.25">
      <c r="C593" s="80"/>
      <c r="D593" s="74"/>
      <c r="E593" s="20">
        <v>2025</v>
      </c>
      <c r="F593" s="18">
        <f t="shared" si="57"/>
        <v>0</v>
      </c>
      <c r="G593" s="18">
        <v>0</v>
      </c>
      <c r="H593" s="18">
        <f t="shared" si="58"/>
        <v>0</v>
      </c>
      <c r="I593" s="18">
        <f t="shared" si="58"/>
        <v>0</v>
      </c>
      <c r="J593" s="18"/>
      <c r="K593" s="18"/>
      <c r="L593" s="18">
        <v>0</v>
      </c>
      <c r="M593" s="18"/>
    </row>
    <row r="594" spans="3:13" ht="20.25" customHeight="1" x14ac:dyDescent="0.25">
      <c r="C594" s="80"/>
      <c r="D594" s="74"/>
      <c r="E594" s="20">
        <v>2026</v>
      </c>
      <c r="F594" s="18">
        <f t="shared" si="57"/>
        <v>0</v>
      </c>
      <c r="G594" s="18">
        <v>0</v>
      </c>
      <c r="H594" s="18">
        <f t="shared" si="58"/>
        <v>0</v>
      </c>
      <c r="I594" s="18">
        <f t="shared" si="58"/>
        <v>0</v>
      </c>
      <c r="J594" s="18"/>
      <c r="K594" s="18"/>
      <c r="L594" s="18">
        <v>0</v>
      </c>
      <c r="M594" s="18"/>
    </row>
    <row r="595" spans="3:13" ht="33" customHeight="1" x14ac:dyDescent="0.25">
      <c r="C595" s="80" t="s">
        <v>81</v>
      </c>
      <c r="D595" s="74" t="s">
        <v>43</v>
      </c>
      <c r="E595" s="18" t="s">
        <v>42</v>
      </c>
      <c r="F595" s="18">
        <f>G595+H595+I595+L595</f>
        <v>16921.5</v>
      </c>
      <c r="G595" s="18">
        <f>G596+G597+G598+G599+G600+G601+G602</f>
        <v>16921.5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 t="s">
        <v>69</v>
      </c>
    </row>
    <row r="596" spans="3:13" ht="15.75" x14ac:dyDescent="0.25">
      <c r="C596" s="80"/>
      <c r="D596" s="74"/>
      <c r="E596" s="20">
        <v>2020</v>
      </c>
      <c r="F596" s="18">
        <f t="shared" ref="F596:F602" si="59">G596+H596+I596</f>
        <v>0</v>
      </c>
      <c r="G596" s="14">
        <v>0</v>
      </c>
      <c r="H596" s="18">
        <f t="shared" si="58"/>
        <v>0</v>
      </c>
      <c r="I596" s="18">
        <f t="shared" si="58"/>
        <v>0</v>
      </c>
      <c r="J596" s="18"/>
      <c r="K596" s="18"/>
      <c r="L596" s="18">
        <v>0</v>
      </c>
    </row>
    <row r="597" spans="3:13" ht="15.75" x14ac:dyDescent="0.25">
      <c r="C597" s="80"/>
      <c r="D597" s="74"/>
      <c r="E597" s="20">
        <v>2021</v>
      </c>
      <c r="F597" s="18">
        <f t="shared" si="59"/>
        <v>6921.5</v>
      </c>
      <c r="G597" s="18">
        <v>6921.5</v>
      </c>
      <c r="H597" s="18">
        <f t="shared" si="58"/>
        <v>0</v>
      </c>
      <c r="I597" s="18">
        <f t="shared" si="58"/>
        <v>0</v>
      </c>
      <c r="J597" s="18"/>
      <c r="K597" s="18"/>
      <c r="L597" s="18">
        <v>0</v>
      </c>
      <c r="M597" s="18"/>
    </row>
    <row r="598" spans="3:13" ht="15.75" x14ac:dyDescent="0.25">
      <c r="C598" s="80"/>
      <c r="D598" s="74"/>
      <c r="E598" s="20">
        <v>2022</v>
      </c>
      <c r="F598" s="18">
        <f t="shared" si="59"/>
        <v>10000</v>
      </c>
      <c r="G598" s="18">
        <v>10000</v>
      </c>
      <c r="H598" s="18">
        <f t="shared" si="58"/>
        <v>0</v>
      </c>
      <c r="I598" s="18">
        <f t="shared" si="58"/>
        <v>0</v>
      </c>
      <c r="J598" s="18"/>
      <c r="K598" s="18"/>
      <c r="L598" s="18">
        <v>0</v>
      </c>
      <c r="M598" s="18" t="s">
        <v>64</v>
      </c>
    </row>
    <row r="599" spans="3:13" ht="14.25" customHeight="1" x14ac:dyDescent="0.25">
      <c r="C599" s="80"/>
      <c r="D599" s="74"/>
      <c r="E599" s="20">
        <v>2023</v>
      </c>
      <c r="F599" s="18">
        <f t="shared" si="59"/>
        <v>0</v>
      </c>
      <c r="G599" s="18">
        <v>0</v>
      </c>
      <c r="H599" s="18">
        <f t="shared" si="58"/>
        <v>0</v>
      </c>
      <c r="I599" s="18">
        <f t="shared" si="58"/>
        <v>0</v>
      </c>
      <c r="J599" s="18"/>
      <c r="K599" s="18"/>
      <c r="L599" s="18">
        <v>0</v>
      </c>
      <c r="M599" s="18"/>
    </row>
    <row r="600" spans="3:13" ht="13.5" customHeight="1" x14ac:dyDescent="0.25">
      <c r="C600" s="80"/>
      <c r="D600" s="74"/>
      <c r="E600" s="20">
        <v>2024</v>
      </c>
      <c r="F600" s="18">
        <f t="shared" si="59"/>
        <v>0</v>
      </c>
      <c r="G600" s="18">
        <v>0</v>
      </c>
      <c r="H600" s="18">
        <f t="shared" si="58"/>
        <v>0</v>
      </c>
      <c r="I600" s="18">
        <f t="shared" si="58"/>
        <v>0</v>
      </c>
      <c r="J600" s="18"/>
      <c r="K600" s="18"/>
      <c r="L600" s="18">
        <v>0</v>
      </c>
      <c r="M600" s="18"/>
    </row>
    <row r="601" spans="3:13" ht="15.75" x14ac:dyDescent="0.25">
      <c r="C601" s="80"/>
      <c r="D601" s="74"/>
      <c r="E601" s="20">
        <v>2025</v>
      </c>
      <c r="F601" s="18">
        <f t="shared" si="59"/>
        <v>0</v>
      </c>
      <c r="G601" s="18">
        <v>0</v>
      </c>
      <c r="H601" s="18">
        <f t="shared" si="58"/>
        <v>0</v>
      </c>
      <c r="I601" s="18">
        <f t="shared" si="58"/>
        <v>0</v>
      </c>
      <c r="J601" s="18"/>
      <c r="K601" s="18"/>
      <c r="L601" s="18">
        <v>0</v>
      </c>
      <c r="M601" s="18"/>
    </row>
    <row r="602" spans="3:13" ht="15.75" x14ac:dyDescent="0.25">
      <c r="C602" s="80"/>
      <c r="D602" s="74"/>
      <c r="E602" s="20">
        <v>2026</v>
      </c>
      <c r="F602" s="18">
        <f t="shared" si="59"/>
        <v>0</v>
      </c>
      <c r="G602" s="18">
        <v>0</v>
      </c>
      <c r="H602" s="18">
        <f t="shared" si="58"/>
        <v>0</v>
      </c>
      <c r="I602" s="18">
        <f t="shared" si="58"/>
        <v>0</v>
      </c>
      <c r="J602" s="18"/>
      <c r="K602" s="18"/>
      <c r="L602" s="18">
        <v>0</v>
      </c>
      <c r="M602" s="18"/>
    </row>
    <row r="603" spans="3:13" ht="47.25" x14ac:dyDescent="0.25">
      <c r="C603" s="80" t="s">
        <v>5</v>
      </c>
      <c r="D603" s="74" t="s">
        <v>43</v>
      </c>
      <c r="E603" s="18" t="s">
        <v>42</v>
      </c>
      <c r="F603" s="18">
        <f>G603+H603+I603</f>
        <v>11390.1</v>
      </c>
      <c r="G603" s="18">
        <f>G604+G605+G606+G607+G608+G609+G610</f>
        <v>11390.1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 t="s">
        <v>69</v>
      </c>
    </row>
    <row r="604" spans="3:13" ht="15.75" x14ac:dyDescent="0.25">
      <c r="C604" s="80"/>
      <c r="D604" s="74"/>
      <c r="E604" s="20">
        <v>2020</v>
      </c>
      <c r="F604" s="18">
        <f t="shared" si="57"/>
        <v>0</v>
      </c>
      <c r="G604" s="18">
        <v>0</v>
      </c>
      <c r="H604" s="18">
        <f t="shared" ref="H604:I610" si="60">176435.6+20000-196435.6</f>
        <v>0</v>
      </c>
      <c r="I604" s="18">
        <f t="shared" si="60"/>
        <v>0</v>
      </c>
      <c r="J604" s="18"/>
      <c r="K604" s="18"/>
      <c r="L604" s="18">
        <v>0</v>
      </c>
    </row>
    <row r="605" spans="3:13" ht="15.75" x14ac:dyDescent="0.25">
      <c r="C605" s="80"/>
      <c r="D605" s="74"/>
      <c r="E605" s="20">
        <v>2021</v>
      </c>
      <c r="F605" s="18">
        <f t="shared" si="57"/>
        <v>0</v>
      </c>
      <c r="G605" s="18">
        <v>0</v>
      </c>
      <c r="H605" s="18">
        <f t="shared" si="60"/>
        <v>0</v>
      </c>
      <c r="I605" s="18">
        <f t="shared" si="60"/>
        <v>0</v>
      </c>
      <c r="J605" s="18"/>
      <c r="K605" s="18"/>
      <c r="L605" s="18">
        <v>0</v>
      </c>
      <c r="M605" s="18"/>
    </row>
    <row r="606" spans="3:13" ht="15.75" x14ac:dyDescent="0.25">
      <c r="C606" s="80"/>
      <c r="D606" s="74"/>
      <c r="E606" s="20">
        <v>2022</v>
      </c>
      <c r="F606" s="18">
        <f t="shared" si="57"/>
        <v>11390.1</v>
      </c>
      <c r="G606" s="18">
        <v>11390.1</v>
      </c>
      <c r="H606" s="18">
        <f t="shared" si="60"/>
        <v>0</v>
      </c>
      <c r="I606" s="18">
        <f t="shared" si="60"/>
        <v>0</v>
      </c>
      <c r="J606" s="18"/>
      <c r="K606" s="18"/>
      <c r="L606" s="18">
        <v>0</v>
      </c>
      <c r="M606" s="18" t="s">
        <v>75</v>
      </c>
    </row>
    <row r="607" spans="3:13" ht="12.75" customHeight="1" x14ac:dyDescent="0.25">
      <c r="C607" s="80"/>
      <c r="D607" s="74"/>
      <c r="E607" s="20">
        <v>2023</v>
      </c>
      <c r="F607" s="18">
        <f t="shared" si="57"/>
        <v>0</v>
      </c>
      <c r="G607" s="18">
        <v>0</v>
      </c>
      <c r="H607" s="18">
        <f t="shared" si="60"/>
        <v>0</v>
      </c>
      <c r="I607" s="18">
        <f t="shared" si="60"/>
        <v>0</v>
      </c>
      <c r="J607" s="18"/>
      <c r="K607" s="18"/>
      <c r="L607" s="18">
        <v>0</v>
      </c>
      <c r="M607" s="18"/>
    </row>
    <row r="608" spans="3:13" ht="15.75" x14ac:dyDescent="0.25">
      <c r="C608" s="80"/>
      <c r="D608" s="74"/>
      <c r="E608" s="20">
        <v>2024</v>
      </c>
      <c r="F608" s="18">
        <f t="shared" si="57"/>
        <v>0</v>
      </c>
      <c r="G608" s="18">
        <v>0</v>
      </c>
      <c r="H608" s="18">
        <f t="shared" si="60"/>
        <v>0</v>
      </c>
      <c r="I608" s="18">
        <f t="shared" si="60"/>
        <v>0</v>
      </c>
      <c r="J608" s="18"/>
      <c r="K608" s="18"/>
      <c r="L608" s="18">
        <v>0</v>
      </c>
      <c r="M608" s="18"/>
    </row>
    <row r="609" spans="3:13" ht="15.75" x14ac:dyDescent="0.25">
      <c r="C609" s="80"/>
      <c r="D609" s="74"/>
      <c r="E609" s="20">
        <v>2025</v>
      </c>
      <c r="F609" s="18">
        <f t="shared" si="57"/>
        <v>0</v>
      </c>
      <c r="G609" s="18">
        <v>0</v>
      </c>
      <c r="H609" s="18">
        <f t="shared" si="60"/>
        <v>0</v>
      </c>
      <c r="I609" s="18">
        <f t="shared" si="60"/>
        <v>0</v>
      </c>
      <c r="J609" s="18"/>
      <c r="K609" s="18"/>
      <c r="L609" s="18">
        <v>0</v>
      </c>
      <c r="M609" s="18"/>
    </row>
    <row r="610" spans="3:13" ht="13.5" customHeight="1" x14ac:dyDescent="0.25">
      <c r="C610" s="80"/>
      <c r="D610" s="74"/>
      <c r="E610" s="20">
        <v>2026</v>
      </c>
      <c r="F610" s="18">
        <f t="shared" si="57"/>
        <v>0</v>
      </c>
      <c r="G610" s="18">
        <v>0</v>
      </c>
      <c r="H610" s="18">
        <f t="shared" si="60"/>
        <v>0</v>
      </c>
      <c r="I610" s="18">
        <f t="shared" si="60"/>
        <v>0</v>
      </c>
      <c r="J610" s="18"/>
      <c r="K610" s="18"/>
      <c r="L610" s="18">
        <v>0</v>
      </c>
      <c r="M610" s="18"/>
    </row>
    <row r="611" spans="3:13" ht="26.25" customHeight="1" x14ac:dyDescent="0.25">
      <c r="C611" s="75" t="s">
        <v>16</v>
      </c>
      <c r="D611" s="74" t="s">
        <v>43</v>
      </c>
      <c r="E611" s="18" t="s">
        <v>42</v>
      </c>
      <c r="F611" s="18">
        <f>SUM(G611:L611)</f>
        <v>112906.8</v>
      </c>
      <c r="G611" s="18">
        <f>G612+G613+G614+G615+G616+G617+G618</f>
        <v>112906.8</v>
      </c>
      <c r="H611" s="18">
        <v>0</v>
      </c>
      <c r="I611" s="18">
        <v>0</v>
      </c>
      <c r="J611" s="18">
        <v>0</v>
      </c>
      <c r="K611" s="19"/>
      <c r="L611" s="18">
        <v>0</v>
      </c>
      <c r="M611" s="18" t="s">
        <v>69</v>
      </c>
    </row>
    <row r="612" spans="3:13" ht="15.75" x14ac:dyDescent="0.25">
      <c r="C612" s="75"/>
      <c r="D612" s="74"/>
      <c r="E612" s="20">
        <v>2020</v>
      </c>
      <c r="F612" s="18">
        <f t="shared" si="57"/>
        <v>0</v>
      </c>
      <c r="G612" s="18">
        <v>0</v>
      </c>
      <c r="H612" s="18">
        <f t="shared" ref="H612:I618" si="61">176435.6+20000-196435.6</f>
        <v>0</v>
      </c>
      <c r="I612" s="18">
        <f t="shared" si="61"/>
        <v>0</v>
      </c>
      <c r="J612" s="18"/>
      <c r="K612" s="18"/>
      <c r="L612" s="18">
        <v>0</v>
      </c>
    </row>
    <row r="613" spans="3:13" ht="15.75" x14ac:dyDescent="0.25">
      <c r="C613" s="75"/>
      <c r="D613" s="74"/>
      <c r="E613" s="20">
        <v>2021</v>
      </c>
      <c r="F613" s="18">
        <f t="shared" si="57"/>
        <v>5837</v>
      </c>
      <c r="G613" s="18">
        <v>5837</v>
      </c>
      <c r="H613" s="18">
        <f t="shared" si="61"/>
        <v>0</v>
      </c>
      <c r="I613" s="18">
        <f t="shared" si="61"/>
        <v>0</v>
      </c>
      <c r="J613" s="18"/>
      <c r="K613" s="18"/>
      <c r="L613" s="18">
        <v>0</v>
      </c>
      <c r="M613" s="18" t="s">
        <v>51</v>
      </c>
    </row>
    <row r="614" spans="3:13" ht="15.75" x14ac:dyDescent="0.25">
      <c r="C614" s="75"/>
      <c r="D614" s="74"/>
      <c r="E614" s="20">
        <v>2022</v>
      </c>
      <c r="F614" s="18">
        <f t="shared" si="57"/>
        <v>0</v>
      </c>
      <c r="G614" s="18">
        <v>0</v>
      </c>
      <c r="H614" s="18">
        <f t="shared" si="61"/>
        <v>0</v>
      </c>
      <c r="I614" s="18">
        <f t="shared" si="61"/>
        <v>0</v>
      </c>
      <c r="J614" s="18"/>
      <c r="K614" s="18"/>
      <c r="L614" s="18">
        <v>0</v>
      </c>
      <c r="M614" s="18"/>
    </row>
    <row r="615" spans="3:13" ht="15.75" x14ac:dyDescent="0.25">
      <c r="C615" s="75"/>
      <c r="D615" s="74"/>
      <c r="E615" s="20">
        <v>2023</v>
      </c>
      <c r="F615" s="18">
        <f t="shared" si="57"/>
        <v>0</v>
      </c>
      <c r="G615" s="18">
        <v>0</v>
      </c>
      <c r="H615" s="18">
        <f t="shared" si="61"/>
        <v>0</v>
      </c>
      <c r="I615" s="18">
        <f t="shared" si="61"/>
        <v>0</v>
      </c>
      <c r="J615" s="18"/>
      <c r="K615" s="18"/>
      <c r="L615" s="18">
        <v>0</v>
      </c>
      <c r="M615" s="18"/>
    </row>
    <row r="616" spans="3:13" ht="15.75" x14ac:dyDescent="0.25">
      <c r="C616" s="75"/>
      <c r="D616" s="74"/>
      <c r="E616" s="20">
        <v>2024</v>
      </c>
      <c r="F616" s="18">
        <f t="shared" si="57"/>
        <v>107069.8</v>
      </c>
      <c r="G616" s="18">
        <v>107069.8</v>
      </c>
      <c r="H616" s="18">
        <f t="shared" si="61"/>
        <v>0</v>
      </c>
      <c r="I616" s="18">
        <f t="shared" si="61"/>
        <v>0</v>
      </c>
      <c r="J616" s="18"/>
      <c r="K616" s="18"/>
      <c r="L616" s="18">
        <v>0</v>
      </c>
      <c r="M616" s="18" t="s">
        <v>62</v>
      </c>
    </row>
    <row r="617" spans="3:13" ht="15.75" x14ac:dyDescent="0.25">
      <c r="C617" s="75"/>
      <c r="D617" s="74"/>
      <c r="E617" s="20">
        <v>2025</v>
      </c>
      <c r="F617" s="18">
        <f t="shared" si="57"/>
        <v>0</v>
      </c>
      <c r="G617" s="18">
        <v>0</v>
      </c>
      <c r="H617" s="18">
        <f t="shared" si="61"/>
        <v>0</v>
      </c>
      <c r="I617" s="18">
        <f t="shared" si="61"/>
        <v>0</v>
      </c>
      <c r="J617" s="18"/>
      <c r="K617" s="18"/>
      <c r="L617" s="18">
        <v>0</v>
      </c>
      <c r="M617" s="18"/>
    </row>
    <row r="618" spans="3:13" ht="15.75" x14ac:dyDescent="0.25">
      <c r="C618" s="75"/>
      <c r="D618" s="74"/>
      <c r="E618" s="20">
        <v>2026</v>
      </c>
      <c r="F618" s="18">
        <f t="shared" si="57"/>
        <v>0</v>
      </c>
      <c r="G618" s="18">
        <v>0</v>
      </c>
      <c r="H618" s="18">
        <f t="shared" si="61"/>
        <v>0</v>
      </c>
      <c r="I618" s="18">
        <f t="shared" si="61"/>
        <v>0</v>
      </c>
      <c r="J618" s="18"/>
      <c r="K618" s="18"/>
      <c r="L618" s="18">
        <v>0</v>
      </c>
      <c r="M618" s="18"/>
    </row>
    <row r="619" spans="3:13" ht="26.25" customHeight="1" x14ac:dyDescent="0.25">
      <c r="C619" s="80" t="s">
        <v>17</v>
      </c>
      <c r="D619" s="74" t="s">
        <v>43</v>
      </c>
      <c r="E619" s="18" t="s">
        <v>42</v>
      </c>
      <c r="F619" s="18">
        <f>SUM(G619:L619)</f>
        <v>13670.1</v>
      </c>
      <c r="G619" s="18">
        <f>G620+G621+G622+G623+G624+G625+G626</f>
        <v>13670.1</v>
      </c>
      <c r="H619" s="18">
        <v>0</v>
      </c>
      <c r="I619" s="18">
        <v>0</v>
      </c>
      <c r="J619" s="18">
        <v>0</v>
      </c>
      <c r="K619" s="19"/>
      <c r="L619" s="18">
        <v>0</v>
      </c>
      <c r="M619" s="18" t="s">
        <v>69</v>
      </c>
    </row>
    <row r="620" spans="3:13" ht="15.75" x14ac:dyDescent="0.25">
      <c r="C620" s="80"/>
      <c r="D620" s="74"/>
      <c r="E620" s="20">
        <v>2020</v>
      </c>
      <c r="F620" s="18">
        <f t="shared" si="57"/>
        <v>0</v>
      </c>
      <c r="G620" s="18">
        <v>0</v>
      </c>
      <c r="H620" s="18">
        <f t="shared" ref="H620:I626" si="62">176435.6+20000-196435.6</f>
        <v>0</v>
      </c>
      <c r="I620" s="18">
        <f t="shared" si="62"/>
        <v>0</v>
      </c>
      <c r="J620" s="18"/>
      <c r="K620" s="18"/>
      <c r="L620" s="18">
        <v>0</v>
      </c>
      <c r="M620" s="18"/>
    </row>
    <row r="621" spans="3:13" ht="15.75" x14ac:dyDescent="0.25">
      <c r="C621" s="80"/>
      <c r="D621" s="74"/>
      <c r="E621" s="20">
        <v>2021</v>
      </c>
      <c r="F621" s="18">
        <f t="shared" si="57"/>
        <v>1500</v>
      </c>
      <c r="G621" s="18">
        <v>1500</v>
      </c>
      <c r="H621" s="18">
        <f t="shared" si="62"/>
        <v>0</v>
      </c>
      <c r="I621" s="18">
        <f t="shared" si="62"/>
        <v>0</v>
      </c>
      <c r="J621" s="18"/>
      <c r="K621" s="18"/>
      <c r="L621" s="18">
        <v>0</v>
      </c>
      <c r="M621" s="18" t="s">
        <v>51</v>
      </c>
    </row>
    <row r="622" spans="3:13" ht="15.75" x14ac:dyDescent="0.25">
      <c r="C622" s="80"/>
      <c r="D622" s="74"/>
      <c r="E622" s="20">
        <v>2022</v>
      </c>
      <c r="F622" s="18">
        <f t="shared" si="57"/>
        <v>0</v>
      </c>
      <c r="G622" s="18">
        <v>0</v>
      </c>
      <c r="H622" s="18">
        <f t="shared" si="62"/>
        <v>0</v>
      </c>
      <c r="I622" s="18">
        <f t="shared" si="62"/>
        <v>0</v>
      </c>
      <c r="J622" s="18"/>
      <c r="K622" s="18"/>
      <c r="L622" s="18">
        <v>0</v>
      </c>
      <c r="M622" s="18"/>
    </row>
    <row r="623" spans="3:13" ht="15.75" x14ac:dyDescent="0.25">
      <c r="C623" s="80"/>
      <c r="D623" s="74"/>
      <c r="E623" s="20">
        <v>2023</v>
      </c>
      <c r="F623" s="18">
        <f t="shared" si="57"/>
        <v>0</v>
      </c>
      <c r="G623" s="18">
        <v>0</v>
      </c>
      <c r="H623" s="18">
        <f t="shared" si="62"/>
        <v>0</v>
      </c>
      <c r="I623" s="18">
        <f t="shared" si="62"/>
        <v>0</v>
      </c>
      <c r="J623" s="18"/>
      <c r="K623" s="18"/>
      <c r="L623" s="18">
        <v>0</v>
      </c>
      <c r="M623" s="18"/>
    </row>
    <row r="624" spans="3:13" ht="15.75" x14ac:dyDescent="0.25">
      <c r="C624" s="80"/>
      <c r="D624" s="74"/>
      <c r="E624" s="20">
        <v>2024</v>
      </c>
      <c r="F624" s="18">
        <f t="shared" si="57"/>
        <v>12170.1</v>
      </c>
      <c r="G624" s="18">
        <v>12170.1</v>
      </c>
      <c r="H624" s="18">
        <f t="shared" si="62"/>
        <v>0</v>
      </c>
      <c r="I624" s="18">
        <f t="shared" si="62"/>
        <v>0</v>
      </c>
      <c r="J624" s="18"/>
      <c r="K624" s="18"/>
      <c r="L624" s="18">
        <v>0</v>
      </c>
      <c r="M624" s="33">
        <v>2.7635399999999999</v>
      </c>
    </row>
    <row r="625" spans="3:13" ht="15.75" x14ac:dyDescent="0.25">
      <c r="C625" s="80"/>
      <c r="D625" s="74"/>
      <c r="E625" s="20">
        <v>2025</v>
      </c>
      <c r="F625" s="18">
        <f t="shared" si="57"/>
        <v>0</v>
      </c>
      <c r="G625" s="18">
        <v>0</v>
      </c>
      <c r="H625" s="18">
        <f t="shared" si="62"/>
        <v>0</v>
      </c>
      <c r="I625" s="18">
        <f t="shared" si="62"/>
        <v>0</v>
      </c>
      <c r="J625" s="18"/>
      <c r="K625" s="18"/>
      <c r="L625" s="18">
        <v>0</v>
      </c>
      <c r="M625" s="18"/>
    </row>
    <row r="626" spans="3:13" ht="15.75" x14ac:dyDescent="0.25">
      <c r="C626" s="80"/>
      <c r="D626" s="74"/>
      <c r="E626" s="20">
        <v>2026</v>
      </c>
      <c r="F626" s="18">
        <f t="shared" si="57"/>
        <v>0</v>
      </c>
      <c r="G626" s="18">
        <v>0</v>
      </c>
      <c r="H626" s="18">
        <f t="shared" si="62"/>
        <v>0</v>
      </c>
      <c r="I626" s="18">
        <f t="shared" si="62"/>
        <v>0</v>
      </c>
      <c r="J626" s="18"/>
      <c r="K626" s="18"/>
      <c r="L626" s="18">
        <v>0</v>
      </c>
      <c r="M626" s="18"/>
    </row>
    <row r="627" spans="3:13" ht="27.75" customHeight="1" x14ac:dyDescent="0.25">
      <c r="C627" s="80" t="s">
        <v>18</v>
      </c>
      <c r="D627" s="74" t="s">
        <v>43</v>
      </c>
      <c r="E627" s="18" t="s">
        <v>42</v>
      </c>
      <c r="F627" s="18">
        <f t="shared" si="57"/>
        <v>5315.4</v>
      </c>
      <c r="G627" s="19">
        <f>G628+G629+G630+G631+G632+G633+G634</f>
        <v>5315.4</v>
      </c>
      <c r="H627" s="18">
        <v>0</v>
      </c>
      <c r="I627" s="18">
        <v>0</v>
      </c>
      <c r="J627" s="18">
        <v>0</v>
      </c>
      <c r="K627" s="19"/>
      <c r="L627" s="18">
        <v>0</v>
      </c>
      <c r="M627" s="18" t="s">
        <v>69</v>
      </c>
    </row>
    <row r="628" spans="3:13" ht="15.75" x14ac:dyDescent="0.25">
      <c r="C628" s="80"/>
      <c r="D628" s="74"/>
      <c r="E628" s="20">
        <v>2020</v>
      </c>
      <c r="F628" s="18">
        <f t="shared" si="57"/>
        <v>0</v>
      </c>
      <c r="G628" s="18">
        <v>0</v>
      </c>
      <c r="H628" s="18">
        <f t="shared" ref="H628:I634" si="63">176435.6+20000-196435.6</f>
        <v>0</v>
      </c>
      <c r="I628" s="18">
        <f t="shared" si="63"/>
        <v>0</v>
      </c>
      <c r="J628" s="18"/>
      <c r="K628" s="18"/>
      <c r="L628" s="18">
        <v>0</v>
      </c>
    </row>
    <row r="629" spans="3:13" ht="15.75" x14ac:dyDescent="0.25">
      <c r="C629" s="80"/>
      <c r="D629" s="74"/>
      <c r="E629" s="20">
        <v>2021</v>
      </c>
      <c r="F629" s="18">
        <f t="shared" si="57"/>
        <v>1100</v>
      </c>
      <c r="G629" s="18">
        <v>1100</v>
      </c>
      <c r="H629" s="18">
        <f t="shared" si="63"/>
        <v>0</v>
      </c>
      <c r="I629" s="18">
        <f t="shared" si="63"/>
        <v>0</v>
      </c>
      <c r="J629" s="18"/>
      <c r="K629" s="18"/>
      <c r="L629" s="18">
        <v>0</v>
      </c>
      <c r="M629" s="18" t="s">
        <v>51</v>
      </c>
    </row>
    <row r="630" spans="3:13" ht="15.75" x14ac:dyDescent="0.25">
      <c r="C630" s="80"/>
      <c r="D630" s="74"/>
      <c r="E630" s="20">
        <v>2022</v>
      </c>
      <c r="F630" s="18">
        <f t="shared" si="57"/>
        <v>0</v>
      </c>
      <c r="G630" s="18">
        <v>0</v>
      </c>
      <c r="H630" s="18">
        <f t="shared" si="63"/>
        <v>0</v>
      </c>
      <c r="I630" s="18">
        <f t="shared" si="63"/>
        <v>0</v>
      </c>
      <c r="J630" s="18"/>
      <c r="K630" s="18"/>
      <c r="L630" s="18">
        <v>0</v>
      </c>
      <c r="M630" s="18"/>
    </row>
    <row r="631" spans="3:13" ht="13.5" customHeight="1" x14ac:dyDescent="0.25">
      <c r="C631" s="80"/>
      <c r="D631" s="74"/>
      <c r="E631" s="20">
        <v>2023</v>
      </c>
      <c r="F631" s="18">
        <f t="shared" si="57"/>
        <v>0</v>
      </c>
      <c r="G631" s="18">
        <v>0</v>
      </c>
      <c r="H631" s="18">
        <f t="shared" si="63"/>
        <v>0</v>
      </c>
      <c r="I631" s="18">
        <f t="shared" si="63"/>
        <v>0</v>
      </c>
      <c r="J631" s="18"/>
      <c r="K631" s="18"/>
      <c r="L631" s="18">
        <v>0</v>
      </c>
      <c r="M631" s="18"/>
    </row>
    <row r="632" spans="3:13" ht="15.75" x14ac:dyDescent="0.25">
      <c r="C632" s="80"/>
      <c r="D632" s="74"/>
      <c r="E632" s="20">
        <v>2024</v>
      </c>
      <c r="F632" s="18">
        <f t="shared" si="57"/>
        <v>4215.3999999999996</v>
      </c>
      <c r="G632" s="18">
        <v>4215.3999999999996</v>
      </c>
      <c r="H632" s="18">
        <f t="shared" si="63"/>
        <v>0</v>
      </c>
      <c r="I632" s="18">
        <f t="shared" si="63"/>
        <v>0</v>
      </c>
      <c r="J632" s="18"/>
      <c r="K632" s="18"/>
      <c r="L632" s="18">
        <v>0</v>
      </c>
      <c r="M632" s="18" t="s">
        <v>63</v>
      </c>
    </row>
    <row r="633" spans="3:13" ht="13.5" customHeight="1" x14ac:dyDescent="0.25">
      <c r="C633" s="80"/>
      <c r="D633" s="74"/>
      <c r="E633" s="20">
        <v>2025</v>
      </c>
      <c r="F633" s="18">
        <f t="shared" si="57"/>
        <v>0</v>
      </c>
      <c r="G633" s="18">
        <v>0</v>
      </c>
      <c r="H633" s="18">
        <f t="shared" si="63"/>
        <v>0</v>
      </c>
      <c r="I633" s="18">
        <f t="shared" si="63"/>
        <v>0</v>
      </c>
      <c r="J633" s="18"/>
      <c r="K633" s="18"/>
      <c r="L633" s="18">
        <v>0</v>
      </c>
      <c r="M633" s="18"/>
    </row>
    <row r="634" spans="3:13" ht="12.75" customHeight="1" x14ac:dyDescent="0.25">
      <c r="C634" s="80"/>
      <c r="D634" s="74"/>
      <c r="E634" s="20">
        <v>2026</v>
      </c>
      <c r="F634" s="18">
        <f t="shared" si="57"/>
        <v>0</v>
      </c>
      <c r="G634" s="18">
        <v>0</v>
      </c>
      <c r="H634" s="18">
        <f t="shared" si="63"/>
        <v>0</v>
      </c>
      <c r="I634" s="18">
        <f t="shared" si="63"/>
        <v>0</v>
      </c>
      <c r="J634" s="18"/>
      <c r="K634" s="18"/>
      <c r="L634" s="18">
        <v>0</v>
      </c>
      <c r="M634" s="18"/>
    </row>
    <row r="635" spans="3:13" ht="47.25" x14ac:dyDescent="0.25">
      <c r="C635" s="80" t="s">
        <v>37</v>
      </c>
      <c r="D635" s="74" t="s">
        <v>43</v>
      </c>
      <c r="E635" s="18" t="s">
        <v>42</v>
      </c>
      <c r="F635" s="18">
        <f t="shared" ref="F635:F666" si="64">G635+H635+I635</f>
        <v>20819.400000000001</v>
      </c>
      <c r="G635" s="19">
        <f>G637+G636+G638+G639+G640+G641+G642</f>
        <v>8169.4</v>
      </c>
      <c r="H635" s="19">
        <f>H637+H636+H638+H639+H640+H641+H642</f>
        <v>12650</v>
      </c>
      <c r="I635" s="18">
        <v>0</v>
      </c>
      <c r="J635" s="18">
        <v>0</v>
      </c>
      <c r="K635" s="18">
        <v>0</v>
      </c>
      <c r="L635" s="18">
        <v>0</v>
      </c>
      <c r="M635" s="18" t="s">
        <v>69</v>
      </c>
    </row>
    <row r="636" spans="3:13" ht="15.75" x14ac:dyDescent="0.25">
      <c r="C636" s="80"/>
      <c r="D636" s="74"/>
      <c r="E636" s="20">
        <v>2020</v>
      </c>
      <c r="F636" s="18">
        <f t="shared" si="64"/>
        <v>20819.400000000001</v>
      </c>
      <c r="G636" s="18">
        <f>6431.4+1738</f>
        <v>8169.4</v>
      </c>
      <c r="H636" s="18">
        <v>12650</v>
      </c>
      <c r="I636" s="18">
        <f t="shared" ref="H636:I642" si="65">176435.6+20000-196435.6</f>
        <v>0</v>
      </c>
      <c r="J636" s="18"/>
      <c r="K636" s="18"/>
      <c r="L636" s="18">
        <v>0</v>
      </c>
      <c r="M636" s="18" t="s">
        <v>65</v>
      </c>
    </row>
    <row r="637" spans="3:13" ht="15.75" x14ac:dyDescent="0.25">
      <c r="C637" s="80"/>
      <c r="D637" s="74"/>
      <c r="E637" s="20">
        <v>2021</v>
      </c>
      <c r="F637" s="18">
        <f t="shared" si="64"/>
        <v>0</v>
      </c>
      <c r="G637" s="18">
        <v>0</v>
      </c>
      <c r="H637" s="18">
        <f t="shared" si="65"/>
        <v>0</v>
      </c>
      <c r="I637" s="18">
        <f t="shared" si="65"/>
        <v>0</v>
      </c>
      <c r="J637" s="18"/>
      <c r="K637" s="18"/>
      <c r="L637" s="18">
        <v>0</v>
      </c>
      <c r="M637" s="18"/>
    </row>
    <row r="638" spans="3:13" ht="15.75" x14ac:dyDescent="0.25">
      <c r="C638" s="80"/>
      <c r="D638" s="74"/>
      <c r="E638" s="20">
        <v>2022</v>
      </c>
      <c r="F638" s="18">
        <f t="shared" si="64"/>
        <v>0</v>
      </c>
      <c r="G638" s="18">
        <v>0</v>
      </c>
      <c r="H638" s="18">
        <f t="shared" si="65"/>
        <v>0</v>
      </c>
      <c r="I638" s="18">
        <f t="shared" si="65"/>
        <v>0</v>
      </c>
      <c r="J638" s="18"/>
      <c r="K638" s="18"/>
      <c r="L638" s="18">
        <v>0</v>
      </c>
      <c r="M638" s="18"/>
    </row>
    <row r="639" spans="3:13" ht="15.75" x14ac:dyDescent="0.25">
      <c r="C639" s="80"/>
      <c r="D639" s="74"/>
      <c r="E639" s="20">
        <v>2023</v>
      </c>
      <c r="F639" s="18">
        <f t="shared" si="64"/>
        <v>0</v>
      </c>
      <c r="G639" s="18">
        <v>0</v>
      </c>
      <c r="H639" s="18">
        <f t="shared" si="65"/>
        <v>0</v>
      </c>
      <c r="I639" s="18">
        <f t="shared" si="65"/>
        <v>0</v>
      </c>
      <c r="J639" s="18"/>
      <c r="K639" s="18"/>
      <c r="L639" s="18">
        <v>0</v>
      </c>
      <c r="M639" s="18"/>
    </row>
    <row r="640" spans="3:13" ht="15.75" x14ac:dyDescent="0.25">
      <c r="C640" s="80"/>
      <c r="D640" s="74"/>
      <c r="E640" s="20">
        <v>2024</v>
      </c>
      <c r="F640" s="18">
        <f t="shared" si="64"/>
        <v>0</v>
      </c>
      <c r="G640" s="18">
        <v>0</v>
      </c>
      <c r="H640" s="18">
        <f t="shared" si="65"/>
        <v>0</v>
      </c>
      <c r="I640" s="18">
        <f t="shared" si="65"/>
        <v>0</v>
      </c>
      <c r="J640" s="18"/>
      <c r="K640" s="18"/>
      <c r="L640" s="18">
        <v>0</v>
      </c>
      <c r="M640" s="18"/>
    </row>
    <row r="641" spans="3:13" ht="14.25" customHeight="1" x14ac:dyDescent="0.25">
      <c r="C641" s="80"/>
      <c r="D641" s="74"/>
      <c r="E641" s="20">
        <v>2025</v>
      </c>
      <c r="F641" s="18">
        <f t="shared" si="64"/>
        <v>0</v>
      </c>
      <c r="G641" s="18">
        <v>0</v>
      </c>
      <c r="H641" s="18">
        <f t="shared" si="65"/>
        <v>0</v>
      </c>
      <c r="I641" s="18">
        <f t="shared" si="65"/>
        <v>0</v>
      </c>
      <c r="J641" s="18"/>
      <c r="K641" s="18"/>
      <c r="L641" s="18">
        <v>0</v>
      </c>
      <c r="M641" s="18"/>
    </row>
    <row r="642" spans="3:13" ht="15.75" x14ac:dyDescent="0.25">
      <c r="C642" s="80"/>
      <c r="D642" s="74"/>
      <c r="E642" s="20">
        <v>2026</v>
      </c>
      <c r="F642" s="18">
        <f t="shared" si="64"/>
        <v>0</v>
      </c>
      <c r="G642" s="18">
        <v>0</v>
      </c>
      <c r="H642" s="18">
        <f t="shared" si="65"/>
        <v>0</v>
      </c>
      <c r="I642" s="18">
        <f t="shared" si="65"/>
        <v>0</v>
      </c>
      <c r="J642" s="18"/>
      <c r="K642" s="18"/>
      <c r="L642" s="18">
        <v>0</v>
      </c>
      <c r="M642" s="18"/>
    </row>
    <row r="643" spans="3:13" ht="30.75" customHeight="1" x14ac:dyDescent="0.25">
      <c r="C643" s="80" t="s">
        <v>158</v>
      </c>
      <c r="D643" s="74" t="s">
        <v>43</v>
      </c>
      <c r="E643" s="18" t="s">
        <v>42</v>
      </c>
      <c r="F643" s="18">
        <f>G643+H643+I643</f>
        <v>32479.199999999997</v>
      </c>
      <c r="G643" s="18">
        <f>G644+G645+G646+G647+G649+G650</f>
        <v>19877.599999999999</v>
      </c>
      <c r="H643" s="18">
        <f t="shared" ref="H643:L643" si="66">H644+H645+H646+H647+H649+H650</f>
        <v>12601.6</v>
      </c>
      <c r="I643" s="18">
        <f t="shared" si="66"/>
        <v>0</v>
      </c>
      <c r="J643" s="18">
        <f t="shared" si="66"/>
        <v>0</v>
      </c>
      <c r="K643" s="18">
        <f t="shared" si="66"/>
        <v>0</v>
      </c>
      <c r="L643" s="18">
        <f t="shared" si="66"/>
        <v>0</v>
      </c>
      <c r="M643" s="18" t="s">
        <v>69</v>
      </c>
    </row>
    <row r="644" spans="3:13" ht="15.75" x14ac:dyDescent="0.25">
      <c r="C644" s="80"/>
      <c r="D644" s="74"/>
      <c r="E644" s="20">
        <v>2020</v>
      </c>
      <c r="F644" s="18">
        <f>G644+H644+I644</f>
        <v>32479.199999999997</v>
      </c>
      <c r="G644" s="2">
        <f>19877.6-5400.7+5400.7</f>
        <v>19877.599999999999</v>
      </c>
      <c r="H644" s="2">
        <v>12601.6</v>
      </c>
      <c r="I644" s="18">
        <f t="shared" ref="H644:I650" si="67">176435.6+20000-196435.6</f>
        <v>0</v>
      </c>
      <c r="J644" s="18"/>
      <c r="K644" s="18"/>
      <c r="L644" s="18">
        <v>0</v>
      </c>
      <c r="M644" s="18" t="s">
        <v>111</v>
      </c>
    </row>
    <row r="645" spans="3:13" ht="15.75" x14ac:dyDescent="0.25">
      <c r="C645" s="80"/>
      <c r="D645" s="74"/>
      <c r="E645" s="20">
        <v>2021</v>
      </c>
      <c r="F645" s="18">
        <f t="shared" si="64"/>
        <v>0</v>
      </c>
      <c r="G645" s="2">
        <f>5656.1-585.8-4648.8-421.5</f>
        <v>0</v>
      </c>
      <c r="H645" s="2">
        <f t="shared" si="67"/>
        <v>0</v>
      </c>
      <c r="I645" s="2">
        <f t="shared" si="67"/>
        <v>0</v>
      </c>
      <c r="J645" s="2"/>
      <c r="K645" s="2"/>
      <c r="L645" s="2">
        <v>0</v>
      </c>
      <c r="M645" s="46"/>
    </row>
    <row r="646" spans="3:13" ht="13.5" customHeight="1" x14ac:dyDescent="0.25">
      <c r="C646" s="80"/>
      <c r="D646" s="74"/>
      <c r="E646" s="20">
        <v>2022</v>
      </c>
      <c r="F646" s="18">
        <f t="shared" si="64"/>
        <v>0</v>
      </c>
      <c r="G646" s="2">
        <v>0</v>
      </c>
      <c r="H646" s="2">
        <f t="shared" si="67"/>
        <v>0</v>
      </c>
      <c r="I646" s="2">
        <f t="shared" si="67"/>
        <v>0</v>
      </c>
      <c r="J646" s="2"/>
      <c r="K646" s="2"/>
      <c r="L646" s="2">
        <v>0</v>
      </c>
      <c r="M646" s="2"/>
    </row>
    <row r="647" spans="3:13" ht="11.25" customHeight="1" x14ac:dyDescent="0.25">
      <c r="C647" s="80"/>
      <c r="D647" s="74"/>
      <c r="E647" s="20">
        <v>2023</v>
      </c>
      <c r="F647" s="18">
        <f t="shared" si="64"/>
        <v>0</v>
      </c>
      <c r="G647" s="2">
        <v>0</v>
      </c>
      <c r="H647" s="2">
        <f t="shared" si="67"/>
        <v>0</v>
      </c>
      <c r="I647" s="2">
        <f t="shared" si="67"/>
        <v>0</v>
      </c>
      <c r="J647" s="2"/>
      <c r="K647" s="2"/>
      <c r="L647" s="2">
        <v>0</v>
      </c>
      <c r="M647" s="2"/>
    </row>
    <row r="648" spans="3:13" ht="15.75" x14ac:dyDescent="0.25">
      <c r="C648" s="80"/>
      <c r="D648" s="74"/>
      <c r="E648" s="20">
        <v>2024</v>
      </c>
      <c r="F648" s="18">
        <f t="shared" si="64"/>
        <v>0</v>
      </c>
      <c r="G648" s="2">
        <v>0</v>
      </c>
      <c r="H648" s="2">
        <f t="shared" si="67"/>
        <v>0</v>
      </c>
      <c r="I648" s="2">
        <f t="shared" si="67"/>
        <v>0</v>
      </c>
      <c r="J648" s="2"/>
      <c r="K648" s="2"/>
      <c r="L648" s="2">
        <v>0</v>
      </c>
      <c r="M648" s="2"/>
    </row>
    <row r="649" spans="3:13" ht="14.25" customHeight="1" x14ac:dyDescent="0.25">
      <c r="C649" s="80"/>
      <c r="D649" s="74"/>
      <c r="E649" s="20">
        <v>2025</v>
      </c>
      <c r="F649" s="18">
        <f t="shared" si="64"/>
        <v>0</v>
      </c>
      <c r="G649" s="2">
        <v>0</v>
      </c>
      <c r="H649" s="2">
        <f t="shared" si="67"/>
        <v>0</v>
      </c>
      <c r="I649" s="2">
        <f t="shared" si="67"/>
        <v>0</v>
      </c>
      <c r="J649" s="2"/>
      <c r="K649" s="2"/>
      <c r="L649" s="2">
        <v>0</v>
      </c>
      <c r="M649" s="2"/>
    </row>
    <row r="650" spans="3:13" ht="14.25" customHeight="1" x14ac:dyDescent="0.25">
      <c r="C650" s="80"/>
      <c r="D650" s="74"/>
      <c r="E650" s="20">
        <v>2026</v>
      </c>
      <c r="F650" s="18">
        <f t="shared" si="64"/>
        <v>0</v>
      </c>
      <c r="G650" s="2">
        <v>0</v>
      </c>
      <c r="H650" s="2">
        <f t="shared" si="67"/>
        <v>0</v>
      </c>
      <c r="I650" s="2">
        <f t="shared" si="67"/>
        <v>0</v>
      </c>
      <c r="J650" s="2"/>
      <c r="K650" s="2"/>
      <c r="L650" s="2">
        <v>0</v>
      </c>
      <c r="M650" s="2"/>
    </row>
    <row r="651" spans="3:13" ht="47.25" x14ac:dyDescent="0.25">
      <c r="C651" s="80" t="s">
        <v>40</v>
      </c>
      <c r="D651" s="74" t="s">
        <v>43</v>
      </c>
      <c r="E651" s="18" t="s">
        <v>42</v>
      </c>
      <c r="F651" s="18">
        <f t="shared" si="64"/>
        <v>8882.6</v>
      </c>
      <c r="G651" s="2">
        <f>G652+G653+G654+G655+G656+G657+G658</f>
        <v>8882.6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 t="s">
        <v>69</v>
      </c>
    </row>
    <row r="652" spans="3:13" ht="15.75" x14ac:dyDescent="0.25">
      <c r="C652" s="80"/>
      <c r="D652" s="74"/>
      <c r="E652" s="20">
        <v>2020</v>
      </c>
      <c r="F652" s="18">
        <f t="shared" si="64"/>
        <v>0</v>
      </c>
      <c r="G652" s="2">
        <v>0</v>
      </c>
      <c r="H652" s="2">
        <f t="shared" ref="H652:I658" si="68">176435.6+20000-196435.6</f>
        <v>0</v>
      </c>
      <c r="I652" s="2">
        <f t="shared" si="68"/>
        <v>0</v>
      </c>
      <c r="J652" s="2"/>
      <c r="K652" s="2"/>
      <c r="L652" s="2">
        <v>0</v>
      </c>
      <c r="M652" s="64"/>
    </row>
    <row r="653" spans="3:13" ht="15.75" x14ac:dyDescent="0.25">
      <c r="C653" s="80"/>
      <c r="D653" s="74"/>
      <c r="E653" s="20">
        <v>2021</v>
      </c>
      <c r="F653" s="18">
        <f t="shared" si="64"/>
        <v>0</v>
      </c>
      <c r="G653" s="2">
        <v>0</v>
      </c>
      <c r="H653" s="2">
        <f t="shared" si="68"/>
        <v>0</v>
      </c>
      <c r="I653" s="2">
        <f t="shared" si="68"/>
        <v>0</v>
      </c>
      <c r="J653" s="2"/>
      <c r="K653" s="2"/>
      <c r="L653" s="2">
        <v>0</v>
      </c>
      <c r="M653" s="64"/>
    </row>
    <row r="654" spans="3:13" ht="15.75" x14ac:dyDescent="0.25">
      <c r="C654" s="80"/>
      <c r="D654" s="74"/>
      <c r="E654" s="20">
        <v>2022</v>
      </c>
      <c r="F654" s="18">
        <f t="shared" si="64"/>
        <v>8882.6</v>
      </c>
      <c r="G654" s="2">
        <v>8882.6</v>
      </c>
      <c r="H654" s="2">
        <f t="shared" si="68"/>
        <v>0</v>
      </c>
      <c r="I654" s="2">
        <f t="shared" si="68"/>
        <v>0</v>
      </c>
      <c r="J654" s="2"/>
      <c r="K654" s="2"/>
      <c r="L654" s="2">
        <v>0</v>
      </c>
      <c r="M654" s="2" t="s">
        <v>51</v>
      </c>
    </row>
    <row r="655" spans="3:13" ht="15.75" x14ac:dyDescent="0.25">
      <c r="C655" s="80"/>
      <c r="D655" s="74"/>
      <c r="E655" s="20">
        <v>2023</v>
      </c>
      <c r="F655" s="18">
        <f t="shared" si="64"/>
        <v>0</v>
      </c>
      <c r="G655" s="2">
        <v>0</v>
      </c>
      <c r="H655" s="2">
        <f t="shared" si="68"/>
        <v>0</v>
      </c>
      <c r="I655" s="2">
        <f t="shared" si="68"/>
        <v>0</v>
      </c>
      <c r="J655" s="2"/>
      <c r="K655" s="2"/>
      <c r="L655" s="2">
        <v>0</v>
      </c>
      <c r="M655" s="2"/>
    </row>
    <row r="656" spans="3:13" ht="15.75" x14ac:dyDescent="0.25">
      <c r="C656" s="80"/>
      <c r="D656" s="74"/>
      <c r="E656" s="20">
        <v>2024</v>
      </c>
      <c r="F656" s="18">
        <f t="shared" si="64"/>
        <v>0</v>
      </c>
      <c r="G656" s="2">
        <v>0</v>
      </c>
      <c r="H656" s="2">
        <f t="shared" si="68"/>
        <v>0</v>
      </c>
      <c r="I656" s="2">
        <f t="shared" si="68"/>
        <v>0</v>
      </c>
      <c r="J656" s="2"/>
      <c r="K656" s="2"/>
      <c r="L656" s="2">
        <v>0</v>
      </c>
      <c r="M656" s="2"/>
    </row>
    <row r="657" spans="3:13" ht="15.75" x14ac:dyDescent="0.25">
      <c r="C657" s="80"/>
      <c r="D657" s="74"/>
      <c r="E657" s="20">
        <v>2025</v>
      </c>
      <c r="F657" s="18">
        <f t="shared" si="64"/>
        <v>0</v>
      </c>
      <c r="G657" s="2">
        <v>0</v>
      </c>
      <c r="H657" s="2">
        <f t="shared" si="68"/>
        <v>0</v>
      </c>
      <c r="I657" s="2">
        <f t="shared" si="68"/>
        <v>0</v>
      </c>
      <c r="J657" s="2"/>
      <c r="K657" s="2"/>
      <c r="L657" s="2">
        <v>0</v>
      </c>
      <c r="M657" s="2"/>
    </row>
    <row r="658" spans="3:13" ht="15.75" x14ac:dyDescent="0.25">
      <c r="C658" s="80"/>
      <c r="D658" s="74"/>
      <c r="E658" s="20">
        <v>2026</v>
      </c>
      <c r="F658" s="18">
        <f t="shared" si="64"/>
        <v>0</v>
      </c>
      <c r="G658" s="2">
        <v>0</v>
      </c>
      <c r="H658" s="2">
        <f t="shared" si="68"/>
        <v>0</v>
      </c>
      <c r="I658" s="2">
        <f t="shared" si="68"/>
        <v>0</v>
      </c>
      <c r="J658" s="2"/>
      <c r="K658" s="2"/>
      <c r="L658" s="2">
        <v>0</v>
      </c>
      <c r="M658" s="2"/>
    </row>
    <row r="659" spans="3:13" ht="47.25" x14ac:dyDescent="0.25">
      <c r="C659" s="75" t="s">
        <v>38</v>
      </c>
      <c r="D659" s="74" t="s">
        <v>43</v>
      </c>
      <c r="E659" s="18" t="s">
        <v>42</v>
      </c>
      <c r="F659" s="18">
        <f t="shared" si="64"/>
        <v>2358.1999999999998</v>
      </c>
      <c r="G659" s="65">
        <f>G660+G661+G662+G663+G664+G665+G666</f>
        <v>2358.1999999999998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 t="s">
        <v>69</v>
      </c>
    </row>
    <row r="660" spans="3:13" ht="15.75" x14ac:dyDescent="0.25">
      <c r="C660" s="75"/>
      <c r="D660" s="74"/>
      <c r="E660" s="20">
        <v>2020</v>
      </c>
      <c r="F660" s="18">
        <f t="shared" si="64"/>
        <v>0</v>
      </c>
      <c r="G660" s="65">
        <v>0</v>
      </c>
      <c r="H660" s="2">
        <f t="shared" ref="H660:I666" si="69">176435.6+20000-196435.6</f>
        <v>0</v>
      </c>
      <c r="I660" s="2">
        <f t="shared" si="69"/>
        <v>0</v>
      </c>
      <c r="J660" s="2"/>
      <c r="K660" s="2"/>
      <c r="L660" s="2">
        <v>0</v>
      </c>
      <c r="M660" s="64"/>
    </row>
    <row r="661" spans="3:13" ht="15.75" x14ac:dyDescent="0.25">
      <c r="C661" s="75"/>
      <c r="D661" s="74"/>
      <c r="E661" s="20">
        <v>2021</v>
      </c>
      <c r="F661" s="18">
        <f t="shared" si="64"/>
        <v>2358.1999999999998</v>
      </c>
      <c r="G661" s="2">
        <v>2358.1999999999998</v>
      </c>
      <c r="H661" s="2">
        <f t="shared" si="69"/>
        <v>0</v>
      </c>
      <c r="I661" s="2">
        <f t="shared" si="69"/>
        <v>0</v>
      </c>
      <c r="J661" s="2"/>
      <c r="K661" s="2"/>
      <c r="L661" s="2">
        <v>0</v>
      </c>
      <c r="M661" s="2" t="s">
        <v>51</v>
      </c>
    </row>
    <row r="662" spans="3:13" ht="15.75" x14ac:dyDescent="0.25">
      <c r="C662" s="75"/>
      <c r="D662" s="74"/>
      <c r="E662" s="20">
        <v>2022</v>
      </c>
      <c r="F662" s="18">
        <f t="shared" si="64"/>
        <v>0</v>
      </c>
      <c r="G662" s="2">
        <v>0</v>
      </c>
      <c r="H662" s="2">
        <f t="shared" si="69"/>
        <v>0</v>
      </c>
      <c r="I662" s="2">
        <f t="shared" si="69"/>
        <v>0</v>
      </c>
      <c r="J662" s="2"/>
      <c r="K662" s="2"/>
      <c r="L662" s="2">
        <v>0</v>
      </c>
      <c r="M662" s="2"/>
    </row>
    <row r="663" spans="3:13" ht="15.75" x14ac:dyDescent="0.25">
      <c r="C663" s="75"/>
      <c r="D663" s="74"/>
      <c r="E663" s="20">
        <v>2023</v>
      </c>
      <c r="F663" s="18">
        <f t="shared" si="64"/>
        <v>0</v>
      </c>
      <c r="G663" s="2">
        <v>0</v>
      </c>
      <c r="H663" s="2">
        <f t="shared" si="69"/>
        <v>0</v>
      </c>
      <c r="I663" s="2">
        <f t="shared" si="69"/>
        <v>0</v>
      </c>
      <c r="J663" s="2"/>
      <c r="K663" s="2"/>
      <c r="L663" s="2">
        <v>0</v>
      </c>
      <c r="M663" s="2"/>
    </row>
    <row r="664" spans="3:13" ht="15.75" x14ac:dyDescent="0.25">
      <c r="C664" s="75"/>
      <c r="D664" s="74"/>
      <c r="E664" s="20">
        <v>2024</v>
      </c>
      <c r="F664" s="18">
        <f t="shared" si="64"/>
        <v>0</v>
      </c>
      <c r="G664" s="2">
        <v>0</v>
      </c>
      <c r="H664" s="2">
        <f t="shared" si="69"/>
        <v>0</v>
      </c>
      <c r="I664" s="2">
        <f t="shared" si="69"/>
        <v>0</v>
      </c>
      <c r="J664" s="2"/>
      <c r="K664" s="2"/>
      <c r="L664" s="2">
        <v>0</v>
      </c>
      <c r="M664" s="2"/>
    </row>
    <row r="665" spans="3:13" ht="15.75" x14ac:dyDescent="0.25">
      <c r="C665" s="75"/>
      <c r="D665" s="74"/>
      <c r="E665" s="20">
        <v>2025</v>
      </c>
      <c r="F665" s="18">
        <f t="shared" si="64"/>
        <v>0</v>
      </c>
      <c r="G665" s="2">
        <v>0</v>
      </c>
      <c r="H665" s="2">
        <f t="shared" si="69"/>
        <v>0</v>
      </c>
      <c r="I665" s="2">
        <f t="shared" si="69"/>
        <v>0</v>
      </c>
      <c r="J665" s="2"/>
      <c r="K665" s="2"/>
      <c r="L665" s="2">
        <v>0</v>
      </c>
      <c r="M665" s="2"/>
    </row>
    <row r="666" spans="3:13" ht="15.75" x14ac:dyDescent="0.25">
      <c r="C666" s="75"/>
      <c r="D666" s="74"/>
      <c r="E666" s="20">
        <v>2026</v>
      </c>
      <c r="F666" s="18">
        <f t="shared" si="64"/>
        <v>0</v>
      </c>
      <c r="G666" s="2">
        <v>0</v>
      </c>
      <c r="H666" s="2">
        <f t="shared" si="69"/>
        <v>0</v>
      </c>
      <c r="I666" s="2">
        <f t="shared" si="69"/>
        <v>0</v>
      </c>
      <c r="J666" s="2"/>
      <c r="K666" s="2"/>
      <c r="L666" s="2">
        <v>0</v>
      </c>
      <c r="M666" s="2"/>
    </row>
    <row r="667" spans="3:13" ht="47.25" x14ac:dyDescent="0.25">
      <c r="C667" s="97" t="s">
        <v>143</v>
      </c>
      <c r="D667" s="74" t="s">
        <v>43</v>
      </c>
      <c r="E667" s="18" t="s">
        <v>42</v>
      </c>
      <c r="F667" s="18">
        <f>SUM(F668:F674)</f>
        <v>46512.09</v>
      </c>
      <c r="G667" s="2">
        <f t="shared" ref="G667:L667" si="70">SUM(G668:G674)</f>
        <v>16648.689999999999</v>
      </c>
      <c r="H667" s="2">
        <f t="shared" si="70"/>
        <v>29863.399999999998</v>
      </c>
      <c r="I667" s="2">
        <f t="shared" si="70"/>
        <v>0</v>
      </c>
      <c r="J667" s="2">
        <f t="shared" si="70"/>
        <v>0</v>
      </c>
      <c r="K667" s="2">
        <f t="shared" si="70"/>
        <v>0</v>
      </c>
      <c r="L667" s="2">
        <f t="shared" si="70"/>
        <v>0</v>
      </c>
      <c r="M667" s="2" t="s">
        <v>69</v>
      </c>
    </row>
    <row r="668" spans="3:13" ht="15.75" x14ac:dyDescent="0.25">
      <c r="C668" s="98"/>
      <c r="D668" s="74"/>
      <c r="E668" s="20">
        <v>2020</v>
      </c>
      <c r="F668" s="18">
        <f>SUM(G668:L668)</f>
        <v>20930.46</v>
      </c>
      <c r="G668" s="2">
        <f>18733.16-11497.03+255.8</f>
        <v>7491.9299999999994</v>
      </c>
      <c r="H668" s="2">
        <f>34790.1-21351.57</f>
        <v>13438.529999999999</v>
      </c>
      <c r="I668" s="2">
        <v>0</v>
      </c>
      <c r="J668" s="2"/>
      <c r="K668" s="2"/>
      <c r="L668" s="2">
        <v>0</v>
      </c>
      <c r="M668" s="2"/>
    </row>
    <row r="669" spans="3:13" ht="15.75" x14ac:dyDescent="0.25">
      <c r="C669" s="98"/>
      <c r="D669" s="74"/>
      <c r="E669" s="20">
        <v>2021</v>
      </c>
      <c r="F669" s="18">
        <f t="shared" ref="F669:F674" si="71">SUM(G669:L669)</f>
        <v>25581.629999999997</v>
      </c>
      <c r="G669" s="2">
        <f>22817.8-13973.64+312.6</f>
        <v>9156.76</v>
      </c>
      <c r="H669" s="2">
        <f>42376-25951.13</f>
        <v>16424.87</v>
      </c>
      <c r="I669" s="2">
        <v>0</v>
      </c>
      <c r="J669" s="2"/>
      <c r="K669" s="2"/>
      <c r="L669" s="2">
        <v>0</v>
      </c>
      <c r="M669" s="2" t="s">
        <v>159</v>
      </c>
    </row>
    <row r="670" spans="3:13" ht="15.75" x14ac:dyDescent="0.25">
      <c r="C670" s="98"/>
      <c r="D670" s="74"/>
      <c r="E670" s="20">
        <v>2022</v>
      </c>
      <c r="F670" s="18">
        <f t="shared" si="71"/>
        <v>0</v>
      </c>
      <c r="G670" s="2">
        <v>0</v>
      </c>
      <c r="H670" s="2">
        <v>0</v>
      </c>
      <c r="I670" s="2">
        <v>0</v>
      </c>
      <c r="J670" s="2"/>
      <c r="K670" s="2"/>
      <c r="L670" s="2">
        <v>0</v>
      </c>
      <c r="M670" s="2"/>
    </row>
    <row r="671" spans="3:13" ht="15.75" x14ac:dyDescent="0.25">
      <c r="C671" s="98"/>
      <c r="D671" s="74"/>
      <c r="E671" s="20">
        <v>2023</v>
      </c>
      <c r="F671" s="18">
        <f t="shared" si="71"/>
        <v>0</v>
      </c>
      <c r="G671" s="2">
        <v>0</v>
      </c>
      <c r="H671" s="2">
        <v>0</v>
      </c>
      <c r="I671" s="2">
        <v>0</v>
      </c>
      <c r="J671" s="2"/>
      <c r="K671" s="2"/>
      <c r="L671" s="2">
        <v>0</v>
      </c>
      <c r="M671" s="2"/>
    </row>
    <row r="672" spans="3:13" ht="15.75" x14ac:dyDescent="0.25">
      <c r="C672" s="98"/>
      <c r="D672" s="74"/>
      <c r="E672" s="20">
        <v>2024</v>
      </c>
      <c r="F672" s="18">
        <f t="shared" si="71"/>
        <v>0</v>
      </c>
      <c r="G672" s="2">
        <v>0</v>
      </c>
      <c r="H672" s="2">
        <v>0</v>
      </c>
      <c r="I672" s="2">
        <v>0</v>
      </c>
      <c r="J672" s="2"/>
      <c r="K672" s="2"/>
      <c r="L672" s="2">
        <v>0</v>
      </c>
      <c r="M672" s="2"/>
    </row>
    <row r="673" spans="3:13" ht="15.75" x14ac:dyDescent="0.25">
      <c r="C673" s="98"/>
      <c r="D673" s="74"/>
      <c r="E673" s="20">
        <v>2025</v>
      </c>
      <c r="F673" s="18">
        <f t="shared" si="71"/>
        <v>0</v>
      </c>
      <c r="G673" s="2">
        <v>0</v>
      </c>
      <c r="H673" s="2">
        <v>0</v>
      </c>
      <c r="I673" s="2">
        <v>0</v>
      </c>
      <c r="J673" s="2"/>
      <c r="K673" s="2"/>
      <c r="L673" s="2">
        <v>0</v>
      </c>
      <c r="M673" s="2"/>
    </row>
    <row r="674" spans="3:13" ht="15.75" x14ac:dyDescent="0.25">
      <c r="C674" s="99"/>
      <c r="D674" s="74"/>
      <c r="E674" s="20">
        <v>2026</v>
      </c>
      <c r="F674" s="18">
        <f t="shared" si="71"/>
        <v>0</v>
      </c>
      <c r="G674" s="2">
        <v>0</v>
      </c>
      <c r="H674" s="2">
        <v>0</v>
      </c>
      <c r="I674" s="2">
        <v>0</v>
      </c>
      <c r="J674" s="2"/>
      <c r="K674" s="2"/>
      <c r="L674" s="2">
        <v>0</v>
      </c>
      <c r="M674" s="2"/>
    </row>
    <row r="675" spans="3:13" ht="47.25" x14ac:dyDescent="0.25">
      <c r="C675" s="97" t="s">
        <v>144</v>
      </c>
      <c r="D675" s="74" t="s">
        <v>43</v>
      </c>
      <c r="E675" s="18" t="s">
        <v>42</v>
      </c>
      <c r="F675" s="18">
        <f>SUM(F676:F682)</f>
        <v>19261.900000000001</v>
      </c>
      <c r="G675" s="2">
        <f t="shared" ref="G675:L675" si="72">SUM(G676:G682)</f>
        <v>6870.9500000000007</v>
      </c>
      <c r="H675" s="2">
        <f t="shared" si="72"/>
        <v>12390.95</v>
      </c>
      <c r="I675" s="2">
        <f t="shared" si="72"/>
        <v>0</v>
      </c>
      <c r="J675" s="2">
        <f t="shared" si="72"/>
        <v>0</v>
      </c>
      <c r="K675" s="2">
        <f t="shared" si="72"/>
        <v>0</v>
      </c>
      <c r="L675" s="2">
        <f t="shared" si="72"/>
        <v>0</v>
      </c>
      <c r="M675" s="2" t="s">
        <v>69</v>
      </c>
    </row>
    <row r="676" spans="3:13" ht="15.75" x14ac:dyDescent="0.25">
      <c r="C676" s="98"/>
      <c r="D676" s="74"/>
      <c r="E676" s="20">
        <v>2020</v>
      </c>
      <c r="F676" s="18">
        <f>SUM(G676:L676)</f>
        <v>8668.35</v>
      </c>
      <c r="G676" s="2">
        <f>1627.23+1375.19+90</f>
        <v>3092.42</v>
      </c>
      <c r="H676" s="2">
        <f>3022+2553.93</f>
        <v>5575.93</v>
      </c>
      <c r="I676" s="2">
        <v>0</v>
      </c>
      <c r="J676" s="2"/>
      <c r="K676" s="2"/>
      <c r="L676" s="2">
        <v>0</v>
      </c>
      <c r="M676" s="2"/>
    </row>
    <row r="677" spans="3:13" ht="15.75" x14ac:dyDescent="0.25">
      <c r="C677" s="98"/>
      <c r="D677" s="74"/>
      <c r="E677" s="20">
        <v>2021</v>
      </c>
      <c r="F677" s="18">
        <f t="shared" ref="F677:F682" si="73">SUM(G677:L677)</f>
        <v>10593.550000000001</v>
      </c>
      <c r="G677" s="2">
        <f>1982.1+1687.53+108.9</f>
        <v>3778.53</v>
      </c>
      <c r="H677" s="2">
        <f>3681+3134.02</f>
        <v>6815.02</v>
      </c>
      <c r="I677" s="2">
        <v>0</v>
      </c>
      <c r="J677" s="2"/>
      <c r="K677" s="2"/>
      <c r="L677" s="2">
        <v>0</v>
      </c>
      <c r="M677" s="2" t="s">
        <v>160</v>
      </c>
    </row>
    <row r="678" spans="3:13" ht="15.75" x14ac:dyDescent="0.25">
      <c r="C678" s="98"/>
      <c r="D678" s="74"/>
      <c r="E678" s="20">
        <v>2022</v>
      </c>
      <c r="F678" s="18">
        <f t="shared" si="73"/>
        <v>0</v>
      </c>
      <c r="G678" s="2">
        <v>0</v>
      </c>
      <c r="H678" s="2">
        <v>0</v>
      </c>
      <c r="I678" s="2">
        <v>0</v>
      </c>
      <c r="J678" s="2"/>
      <c r="K678" s="2"/>
      <c r="L678" s="2">
        <v>0</v>
      </c>
      <c r="M678" s="2"/>
    </row>
    <row r="679" spans="3:13" ht="15.75" x14ac:dyDescent="0.25">
      <c r="C679" s="98"/>
      <c r="D679" s="74"/>
      <c r="E679" s="20">
        <v>2023</v>
      </c>
      <c r="F679" s="18">
        <f t="shared" si="73"/>
        <v>0</v>
      </c>
      <c r="G679" s="2">
        <v>0</v>
      </c>
      <c r="H679" s="2">
        <v>0</v>
      </c>
      <c r="I679" s="2">
        <v>0</v>
      </c>
      <c r="J679" s="2"/>
      <c r="K679" s="2"/>
      <c r="L679" s="2">
        <v>0</v>
      </c>
      <c r="M679" s="2"/>
    </row>
    <row r="680" spans="3:13" ht="15.75" x14ac:dyDescent="0.25">
      <c r="C680" s="98"/>
      <c r="D680" s="74"/>
      <c r="E680" s="20">
        <v>2024</v>
      </c>
      <c r="F680" s="18">
        <f t="shared" si="73"/>
        <v>0</v>
      </c>
      <c r="G680" s="2">
        <v>0</v>
      </c>
      <c r="H680" s="2">
        <v>0</v>
      </c>
      <c r="I680" s="2">
        <v>0</v>
      </c>
      <c r="J680" s="2"/>
      <c r="K680" s="2"/>
      <c r="L680" s="2">
        <v>0</v>
      </c>
      <c r="M680" s="2"/>
    </row>
    <row r="681" spans="3:13" ht="15.75" x14ac:dyDescent="0.25">
      <c r="C681" s="98"/>
      <c r="D681" s="74"/>
      <c r="E681" s="20">
        <v>2025</v>
      </c>
      <c r="F681" s="18">
        <f t="shared" si="73"/>
        <v>0</v>
      </c>
      <c r="G681" s="2">
        <v>0</v>
      </c>
      <c r="H681" s="2">
        <v>0</v>
      </c>
      <c r="I681" s="2">
        <v>0</v>
      </c>
      <c r="J681" s="2"/>
      <c r="K681" s="2"/>
      <c r="L681" s="2">
        <v>0</v>
      </c>
      <c r="M681" s="2"/>
    </row>
    <row r="682" spans="3:13" ht="15.75" x14ac:dyDescent="0.25">
      <c r="C682" s="99"/>
      <c r="D682" s="74"/>
      <c r="E682" s="20">
        <v>2026</v>
      </c>
      <c r="F682" s="18">
        <f t="shared" si="73"/>
        <v>0</v>
      </c>
      <c r="G682" s="2">
        <v>0</v>
      </c>
      <c r="H682" s="2">
        <v>0</v>
      </c>
      <c r="I682" s="2">
        <v>0</v>
      </c>
      <c r="J682" s="2"/>
      <c r="K682" s="2"/>
      <c r="L682" s="2">
        <v>0</v>
      </c>
      <c r="M682" s="2"/>
    </row>
    <row r="683" spans="3:13" ht="47.25" x14ac:dyDescent="0.25">
      <c r="C683" s="97" t="s">
        <v>145</v>
      </c>
      <c r="D683" s="74" t="s">
        <v>43</v>
      </c>
      <c r="E683" s="18" t="s">
        <v>42</v>
      </c>
      <c r="F683" s="18">
        <f>SUM(F684:F690)</f>
        <v>121284.41</v>
      </c>
      <c r="G683" s="2">
        <f t="shared" ref="G683:L683" si="74">SUM(G684:G690)</f>
        <v>42449.56</v>
      </c>
      <c r="H683" s="2">
        <f t="shared" si="74"/>
        <v>78834.850000000006</v>
      </c>
      <c r="I683" s="2">
        <f t="shared" si="74"/>
        <v>0</v>
      </c>
      <c r="J683" s="2">
        <f t="shared" si="74"/>
        <v>0</v>
      </c>
      <c r="K683" s="2">
        <f t="shared" si="74"/>
        <v>0</v>
      </c>
      <c r="L683" s="2">
        <f t="shared" si="74"/>
        <v>0</v>
      </c>
      <c r="M683" s="2" t="s">
        <v>69</v>
      </c>
    </row>
    <row r="684" spans="3:13" ht="15.75" x14ac:dyDescent="0.25">
      <c r="C684" s="98"/>
      <c r="D684" s="74"/>
      <c r="E684" s="20">
        <v>2020</v>
      </c>
      <c r="F684" s="18">
        <f>SUM(G684:L684)</f>
        <v>54769.69</v>
      </c>
      <c r="G684" s="2">
        <f>15447.31+10121.84-6399.75</f>
        <v>19169.400000000001</v>
      </c>
      <c r="H684" s="2">
        <f>28687.9+18797.64-11885.25</f>
        <v>35600.29</v>
      </c>
      <c r="I684" s="2">
        <v>0</v>
      </c>
      <c r="J684" s="2"/>
      <c r="K684" s="2"/>
      <c r="L684" s="2">
        <v>0</v>
      </c>
      <c r="M684" s="2"/>
    </row>
    <row r="685" spans="3:13" ht="15.75" x14ac:dyDescent="0.25">
      <c r="C685" s="98"/>
      <c r="D685" s="74"/>
      <c r="E685" s="20">
        <v>2021</v>
      </c>
      <c r="F685" s="18">
        <f t="shared" ref="F685:F690" si="75">SUM(G685:L685)</f>
        <v>66514.720000000001</v>
      </c>
      <c r="G685" s="2">
        <f>18815.5+12286.11-7821.45</f>
        <v>23280.16</v>
      </c>
      <c r="H685" s="2">
        <f>34943+22817.11-14525.55</f>
        <v>43234.559999999998</v>
      </c>
      <c r="I685" s="2">
        <v>0</v>
      </c>
      <c r="J685" s="2"/>
      <c r="K685" s="2"/>
      <c r="L685" s="2">
        <v>0</v>
      </c>
      <c r="M685" s="2" t="s">
        <v>161</v>
      </c>
    </row>
    <row r="686" spans="3:13" ht="15.75" x14ac:dyDescent="0.25">
      <c r="C686" s="98"/>
      <c r="D686" s="74"/>
      <c r="E686" s="20">
        <v>2022</v>
      </c>
      <c r="F686" s="18">
        <f t="shared" si="75"/>
        <v>0</v>
      </c>
      <c r="G686" s="2">
        <v>0</v>
      </c>
      <c r="H686" s="2">
        <v>0</v>
      </c>
      <c r="I686" s="2">
        <v>0</v>
      </c>
      <c r="J686" s="2"/>
      <c r="K686" s="2"/>
      <c r="L686" s="2">
        <v>0</v>
      </c>
      <c r="M686" s="2"/>
    </row>
    <row r="687" spans="3:13" ht="15.75" x14ac:dyDescent="0.25">
      <c r="C687" s="98"/>
      <c r="D687" s="74"/>
      <c r="E687" s="20">
        <v>2023</v>
      </c>
      <c r="F687" s="18">
        <f t="shared" si="75"/>
        <v>0</v>
      </c>
      <c r="G687" s="2">
        <v>0</v>
      </c>
      <c r="H687" s="2">
        <v>0</v>
      </c>
      <c r="I687" s="2">
        <v>0</v>
      </c>
      <c r="J687" s="2"/>
      <c r="K687" s="2"/>
      <c r="L687" s="2">
        <v>0</v>
      </c>
      <c r="M687" s="2"/>
    </row>
    <row r="688" spans="3:13" ht="15.75" x14ac:dyDescent="0.25">
      <c r="C688" s="98"/>
      <c r="D688" s="74"/>
      <c r="E688" s="20">
        <v>2024</v>
      </c>
      <c r="F688" s="18">
        <f t="shared" si="75"/>
        <v>0</v>
      </c>
      <c r="G688" s="2">
        <v>0</v>
      </c>
      <c r="H688" s="2">
        <v>0</v>
      </c>
      <c r="I688" s="2">
        <v>0</v>
      </c>
      <c r="J688" s="2"/>
      <c r="K688" s="2"/>
      <c r="L688" s="2">
        <v>0</v>
      </c>
      <c r="M688" s="2"/>
    </row>
    <row r="689" spans="3:13" ht="15.75" x14ac:dyDescent="0.25">
      <c r="C689" s="98"/>
      <c r="D689" s="74"/>
      <c r="E689" s="20">
        <v>2025</v>
      </c>
      <c r="F689" s="18">
        <f t="shared" si="75"/>
        <v>0</v>
      </c>
      <c r="G689" s="2">
        <v>0</v>
      </c>
      <c r="H689" s="2">
        <v>0</v>
      </c>
      <c r="I689" s="2">
        <v>0</v>
      </c>
      <c r="J689" s="2"/>
      <c r="K689" s="2"/>
      <c r="L689" s="2">
        <v>0</v>
      </c>
      <c r="M689" s="2"/>
    </row>
    <row r="690" spans="3:13" ht="15.75" x14ac:dyDescent="0.25">
      <c r="C690" s="99"/>
      <c r="D690" s="74"/>
      <c r="E690" s="20">
        <v>2026</v>
      </c>
      <c r="F690" s="18">
        <f t="shared" si="75"/>
        <v>0</v>
      </c>
      <c r="G690" s="2">
        <v>0</v>
      </c>
      <c r="H690" s="2">
        <v>0</v>
      </c>
      <c r="I690" s="2">
        <v>0</v>
      </c>
      <c r="J690" s="2"/>
      <c r="K690" s="2"/>
      <c r="L690" s="2">
        <v>0</v>
      </c>
      <c r="M690" s="2"/>
    </row>
    <row r="691" spans="3:13" ht="47.25" x14ac:dyDescent="0.25">
      <c r="C691" s="76" t="s">
        <v>153</v>
      </c>
      <c r="D691" s="74" t="s">
        <v>43</v>
      </c>
      <c r="E691" s="18" t="s">
        <v>42</v>
      </c>
      <c r="F691" s="18">
        <f>SUM(F692:F698)</f>
        <v>40632</v>
      </c>
      <c r="G691" s="2">
        <f t="shared" ref="G691:L691" si="76">SUM(G692:G698)</f>
        <v>14221.2</v>
      </c>
      <c r="H691" s="2">
        <f t="shared" si="76"/>
        <v>26410.799999999999</v>
      </c>
      <c r="I691" s="2">
        <f t="shared" si="76"/>
        <v>0</v>
      </c>
      <c r="J691" s="2">
        <f t="shared" si="76"/>
        <v>0</v>
      </c>
      <c r="K691" s="2">
        <f t="shared" si="76"/>
        <v>0</v>
      </c>
      <c r="L691" s="2">
        <f t="shared" si="76"/>
        <v>0</v>
      </c>
      <c r="M691" s="2" t="s">
        <v>69</v>
      </c>
    </row>
    <row r="692" spans="3:13" ht="15.75" x14ac:dyDescent="0.25">
      <c r="C692" s="77"/>
      <c r="D692" s="74"/>
      <c r="E692" s="20">
        <v>2020</v>
      </c>
      <c r="F692" s="18">
        <f>SUM(G692:L692)</f>
        <v>18285</v>
      </c>
      <c r="G692" s="2">
        <v>6399.75</v>
      </c>
      <c r="H692" s="2">
        <v>11885.25</v>
      </c>
      <c r="I692" s="2">
        <v>0</v>
      </c>
      <c r="J692" s="2"/>
      <c r="K692" s="2"/>
      <c r="L692" s="2">
        <v>0</v>
      </c>
      <c r="M692" s="67"/>
    </row>
    <row r="693" spans="3:13" ht="15.75" x14ac:dyDescent="0.25">
      <c r="C693" s="77"/>
      <c r="D693" s="74"/>
      <c r="E693" s="20">
        <v>2021</v>
      </c>
      <c r="F693" s="18">
        <f t="shared" ref="F693:F698" si="77">SUM(G693:L693)</f>
        <v>22347</v>
      </c>
      <c r="G693" s="2">
        <v>7821.45</v>
      </c>
      <c r="H693" s="2">
        <v>14525.55</v>
      </c>
      <c r="I693" s="2">
        <v>0</v>
      </c>
      <c r="J693" s="2"/>
      <c r="K693" s="2"/>
      <c r="L693" s="2">
        <v>0</v>
      </c>
      <c r="M693" s="67" t="s">
        <v>175</v>
      </c>
    </row>
    <row r="694" spans="3:13" ht="15.75" x14ac:dyDescent="0.25">
      <c r="C694" s="77"/>
      <c r="D694" s="74"/>
      <c r="E694" s="20">
        <v>2022</v>
      </c>
      <c r="F694" s="18">
        <f t="shared" si="77"/>
        <v>0</v>
      </c>
      <c r="G694" s="2">
        <v>0</v>
      </c>
      <c r="H694" s="2">
        <v>0</v>
      </c>
      <c r="I694" s="2">
        <v>0</v>
      </c>
      <c r="J694" s="2"/>
      <c r="K694" s="2"/>
      <c r="L694" s="2">
        <v>0</v>
      </c>
      <c r="M694" s="67"/>
    </row>
    <row r="695" spans="3:13" ht="15.75" x14ac:dyDescent="0.25">
      <c r="C695" s="77"/>
      <c r="D695" s="74"/>
      <c r="E695" s="20">
        <v>2023</v>
      </c>
      <c r="F695" s="18">
        <f t="shared" si="77"/>
        <v>0</v>
      </c>
      <c r="G695" s="2">
        <v>0</v>
      </c>
      <c r="H695" s="2">
        <v>0</v>
      </c>
      <c r="I695" s="2">
        <v>0</v>
      </c>
      <c r="J695" s="2"/>
      <c r="K695" s="2"/>
      <c r="L695" s="2">
        <v>0</v>
      </c>
      <c r="M695" s="67"/>
    </row>
    <row r="696" spans="3:13" ht="15.75" x14ac:dyDescent="0.25">
      <c r="C696" s="77"/>
      <c r="D696" s="74"/>
      <c r="E696" s="20">
        <v>2024</v>
      </c>
      <c r="F696" s="18">
        <f t="shared" si="77"/>
        <v>0</v>
      </c>
      <c r="G696" s="2">
        <v>0</v>
      </c>
      <c r="H696" s="2">
        <v>0</v>
      </c>
      <c r="I696" s="2">
        <v>0</v>
      </c>
      <c r="J696" s="2"/>
      <c r="K696" s="2"/>
      <c r="L696" s="2">
        <v>0</v>
      </c>
      <c r="M696" s="67"/>
    </row>
    <row r="697" spans="3:13" ht="15.75" x14ac:dyDescent="0.25">
      <c r="C697" s="77"/>
      <c r="D697" s="74"/>
      <c r="E697" s="20">
        <v>2025</v>
      </c>
      <c r="F697" s="18">
        <f t="shared" si="77"/>
        <v>0</v>
      </c>
      <c r="G697" s="2">
        <v>0</v>
      </c>
      <c r="H697" s="2">
        <v>0</v>
      </c>
      <c r="I697" s="2">
        <v>0</v>
      </c>
      <c r="J697" s="2"/>
      <c r="K697" s="2"/>
      <c r="L697" s="2">
        <v>0</v>
      </c>
      <c r="M697" s="67"/>
    </row>
    <row r="698" spans="3:13" ht="15.75" x14ac:dyDescent="0.25">
      <c r="C698" s="78"/>
      <c r="D698" s="74"/>
      <c r="E698" s="20">
        <v>2026</v>
      </c>
      <c r="F698" s="18">
        <f t="shared" si="77"/>
        <v>0</v>
      </c>
      <c r="G698" s="2">
        <v>0</v>
      </c>
      <c r="H698" s="2">
        <v>0</v>
      </c>
      <c r="I698" s="2">
        <v>0</v>
      </c>
      <c r="J698" s="2"/>
      <c r="K698" s="2"/>
      <c r="L698" s="2">
        <v>0</v>
      </c>
      <c r="M698" s="67"/>
    </row>
    <row r="699" spans="3:13" ht="47.25" x14ac:dyDescent="0.25">
      <c r="C699" s="103" t="s">
        <v>154</v>
      </c>
      <c r="D699" s="74" t="s">
        <v>43</v>
      </c>
      <c r="E699" s="18" t="s">
        <v>42</v>
      </c>
      <c r="F699" s="18">
        <f>SUM(F700:F706)</f>
        <v>4739.2</v>
      </c>
      <c r="G699" s="2">
        <f t="shared" ref="G699:L699" si="78">SUM(G700:G706)</f>
        <v>4739.2</v>
      </c>
      <c r="H699" s="2">
        <f t="shared" si="78"/>
        <v>0</v>
      </c>
      <c r="I699" s="2">
        <f t="shared" si="78"/>
        <v>0</v>
      </c>
      <c r="J699" s="2">
        <f t="shared" si="78"/>
        <v>0</v>
      </c>
      <c r="K699" s="2">
        <f t="shared" si="78"/>
        <v>0</v>
      </c>
      <c r="L699" s="2">
        <f t="shared" si="78"/>
        <v>0</v>
      </c>
      <c r="M699" s="2" t="s">
        <v>69</v>
      </c>
    </row>
    <row r="700" spans="3:13" ht="15.75" x14ac:dyDescent="0.25">
      <c r="C700" s="104"/>
      <c r="D700" s="74"/>
      <c r="E700" s="20">
        <v>2020</v>
      </c>
      <c r="F700" s="18">
        <f>SUM(G700:L700)</f>
        <v>0</v>
      </c>
      <c r="G700" s="2">
        <v>0</v>
      </c>
      <c r="H700" s="2">
        <v>0</v>
      </c>
      <c r="I700" s="2">
        <v>0</v>
      </c>
      <c r="J700" s="2"/>
      <c r="K700" s="2"/>
      <c r="L700" s="2">
        <v>0</v>
      </c>
      <c r="M700" s="67"/>
    </row>
    <row r="701" spans="3:13" ht="15.75" x14ac:dyDescent="0.25">
      <c r="C701" s="104"/>
      <c r="D701" s="74"/>
      <c r="E701" s="20">
        <v>2021</v>
      </c>
      <c r="F701" s="18">
        <f t="shared" ref="F701:F706" si="79">SUM(G701:L701)</f>
        <v>4739.2</v>
      </c>
      <c r="G701" s="2">
        <v>4739.2</v>
      </c>
      <c r="H701" s="2">
        <v>0</v>
      </c>
      <c r="I701" s="2">
        <v>0</v>
      </c>
      <c r="J701" s="2"/>
      <c r="K701" s="2"/>
      <c r="L701" s="2">
        <v>0</v>
      </c>
      <c r="M701" s="67" t="s">
        <v>162</v>
      </c>
    </row>
    <row r="702" spans="3:13" ht="15.75" x14ac:dyDescent="0.25">
      <c r="C702" s="104"/>
      <c r="D702" s="74"/>
      <c r="E702" s="20">
        <v>2022</v>
      </c>
      <c r="F702" s="18">
        <f t="shared" si="79"/>
        <v>0</v>
      </c>
      <c r="G702" s="2">
        <v>0</v>
      </c>
      <c r="H702" s="2">
        <v>0</v>
      </c>
      <c r="I702" s="2">
        <v>0</v>
      </c>
      <c r="J702" s="2"/>
      <c r="K702" s="2"/>
      <c r="L702" s="2">
        <v>0</v>
      </c>
      <c r="M702" s="67"/>
    </row>
    <row r="703" spans="3:13" ht="15.75" x14ac:dyDescent="0.25">
      <c r="C703" s="104"/>
      <c r="D703" s="74"/>
      <c r="E703" s="20">
        <v>2023</v>
      </c>
      <c r="F703" s="18">
        <f t="shared" si="79"/>
        <v>0</v>
      </c>
      <c r="G703" s="2">
        <v>0</v>
      </c>
      <c r="H703" s="2">
        <v>0</v>
      </c>
      <c r="I703" s="2">
        <v>0</v>
      </c>
      <c r="J703" s="2"/>
      <c r="K703" s="2"/>
      <c r="L703" s="2">
        <v>0</v>
      </c>
      <c r="M703" s="67"/>
    </row>
    <row r="704" spans="3:13" ht="15.75" x14ac:dyDescent="0.25">
      <c r="C704" s="104"/>
      <c r="D704" s="74"/>
      <c r="E704" s="20">
        <v>2024</v>
      </c>
      <c r="F704" s="18">
        <f t="shared" si="79"/>
        <v>0</v>
      </c>
      <c r="G704" s="2">
        <v>0</v>
      </c>
      <c r="H704" s="2">
        <v>0</v>
      </c>
      <c r="I704" s="2">
        <v>0</v>
      </c>
      <c r="J704" s="2"/>
      <c r="K704" s="2"/>
      <c r="L704" s="2">
        <v>0</v>
      </c>
      <c r="M704" s="67"/>
    </row>
    <row r="705" spans="3:13" ht="15.75" x14ac:dyDescent="0.25">
      <c r="C705" s="104"/>
      <c r="D705" s="74"/>
      <c r="E705" s="20">
        <v>2025</v>
      </c>
      <c r="F705" s="18">
        <f t="shared" si="79"/>
        <v>0</v>
      </c>
      <c r="G705" s="2">
        <v>0</v>
      </c>
      <c r="H705" s="2">
        <v>0</v>
      </c>
      <c r="I705" s="2">
        <v>0</v>
      </c>
      <c r="J705" s="2"/>
      <c r="K705" s="2"/>
      <c r="L705" s="2">
        <v>0</v>
      </c>
      <c r="M705" s="67"/>
    </row>
    <row r="706" spans="3:13" ht="15.75" x14ac:dyDescent="0.25">
      <c r="C706" s="105"/>
      <c r="D706" s="74"/>
      <c r="E706" s="20">
        <v>2026</v>
      </c>
      <c r="F706" s="18">
        <f t="shared" si="79"/>
        <v>0</v>
      </c>
      <c r="G706" s="2">
        <v>0</v>
      </c>
      <c r="H706" s="2">
        <v>0</v>
      </c>
      <c r="I706" s="2">
        <v>0</v>
      </c>
      <c r="J706" s="2"/>
      <c r="K706" s="2"/>
      <c r="L706" s="2">
        <v>0</v>
      </c>
      <c r="M706" s="67"/>
    </row>
    <row r="707" spans="3:13" ht="47.25" x14ac:dyDescent="0.25">
      <c r="C707" s="103" t="s">
        <v>155</v>
      </c>
      <c r="D707" s="74" t="s">
        <v>43</v>
      </c>
      <c r="E707" s="18" t="s">
        <v>42</v>
      </c>
      <c r="F707" s="18">
        <f>SUM(F708:F714)</f>
        <v>2311.4</v>
      </c>
      <c r="G707" s="2">
        <f t="shared" ref="G707:L707" si="80">SUM(G708:G714)</f>
        <v>2311.4</v>
      </c>
      <c r="H707" s="2">
        <f t="shared" si="80"/>
        <v>0</v>
      </c>
      <c r="I707" s="2">
        <f t="shared" si="80"/>
        <v>0</v>
      </c>
      <c r="J707" s="2">
        <f t="shared" si="80"/>
        <v>0</v>
      </c>
      <c r="K707" s="2">
        <f t="shared" si="80"/>
        <v>0</v>
      </c>
      <c r="L707" s="2">
        <f t="shared" si="80"/>
        <v>0</v>
      </c>
      <c r="M707" s="2" t="s">
        <v>69</v>
      </c>
    </row>
    <row r="708" spans="3:13" ht="15.75" x14ac:dyDescent="0.25">
      <c r="C708" s="104"/>
      <c r="D708" s="74"/>
      <c r="E708" s="20">
        <v>2020</v>
      </c>
      <c r="F708" s="18">
        <f>SUM(G708:L708)</f>
        <v>0</v>
      </c>
      <c r="G708" s="2">
        <v>0</v>
      </c>
      <c r="H708" s="2">
        <v>0</v>
      </c>
      <c r="I708" s="2">
        <v>0</v>
      </c>
      <c r="J708" s="2"/>
      <c r="K708" s="2"/>
      <c r="L708" s="2">
        <v>0</v>
      </c>
      <c r="M708" s="67"/>
    </row>
    <row r="709" spans="3:13" ht="15.75" x14ac:dyDescent="0.25">
      <c r="C709" s="104"/>
      <c r="D709" s="74"/>
      <c r="E709" s="20">
        <v>2021</v>
      </c>
      <c r="F709" s="18">
        <f t="shared" ref="F709:F714" si="81">SUM(G709:L709)</f>
        <v>2311.4</v>
      </c>
      <c r="G709" s="2">
        <v>2311.4</v>
      </c>
      <c r="H709" s="2">
        <v>0</v>
      </c>
      <c r="I709" s="2">
        <v>0</v>
      </c>
      <c r="J709" s="2"/>
      <c r="K709" s="2"/>
      <c r="L709" s="2">
        <v>0</v>
      </c>
      <c r="M709" s="67" t="s">
        <v>163</v>
      </c>
    </row>
    <row r="710" spans="3:13" ht="15.75" x14ac:dyDescent="0.25">
      <c r="C710" s="104"/>
      <c r="D710" s="74"/>
      <c r="E710" s="20">
        <v>2022</v>
      </c>
      <c r="F710" s="18">
        <f t="shared" si="81"/>
        <v>0</v>
      </c>
      <c r="G710" s="2">
        <v>0</v>
      </c>
      <c r="H710" s="2">
        <v>0</v>
      </c>
      <c r="I710" s="2">
        <v>0</v>
      </c>
      <c r="J710" s="2"/>
      <c r="K710" s="2"/>
      <c r="L710" s="2">
        <v>0</v>
      </c>
      <c r="M710" s="67"/>
    </row>
    <row r="711" spans="3:13" ht="15.75" x14ac:dyDescent="0.25">
      <c r="C711" s="104"/>
      <c r="D711" s="74"/>
      <c r="E711" s="20">
        <v>2023</v>
      </c>
      <c r="F711" s="18">
        <f t="shared" si="81"/>
        <v>0</v>
      </c>
      <c r="G711" s="2">
        <v>0</v>
      </c>
      <c r="H711" s="2">
        <v>0</v>
      </c>
      <c r="I711" s="2">
        <v>0</v>
      </c>
      <c r="J711" s="2"/>
      <c r="K711" s="2"/>
      <c r="L711" s="2">
        <v>0</v>
      </c>
      <c r="M711" s="67"/>
    </row>
    <row r="712" spans="3:13" ht="15.75" x14ac:dyDescent="0.25">
      <c r="C712" s="104"/>
      <c r="D712" s="74"/>
      <c r="E712" s="20">
        <v>2024</v>
      </c>
      <c r="F712" s="18">
        <f t="shared" si="81"/>
        <v>0</v>
      </c>
      <c r="G712" s="2">
        <v>0</v>
      </c>
      <c r="H712" s="2">
        <v>0</v>
      </c>
      <c r="I712" s="2">
        <v>0</v>
      </c>
      <c r="J712" s="2"/>
      <c r="K712" s="2"/>
      <c r="L712" s="2">
        <v>0</v>
      </c>
      <c r="M712" s="67"/>
    </row>
    <row r="713" spans="3:13" ht="15.75" x14ac:dyDescent="0.25">
      <c r="C713" s="104"/>
      <c r="D713" s="74"/>
      <c r="E713" s="20">
        <v>2025</v>
      </c>
      <c r="F713" s="18">
        <f t="shared" si="81"/>
        <v>0</v>
      </c>
      <c r="G713" s="2">
        <v>0</v>
      </c>
      <c r="H713" s="2">
        <v>0</v>
      </c>
      <c r="I713" s="2">
        <v>0</v>
      </c>
      <c r="J713" s="2"/>
      <c r="K713" s="2"/>
      <c r="L713" s="2">
        <v>0</v>
      </c>
      <c r="M713" s="67"/>
    </row>
    <row r="714" spans="3:13" ht="15.75" x14ac:dyDescent="0.25">
      <c r="C714" s="105"/>
      <c r="D714" s="74"/>
      <c r="E714" s="20">
        <v>2026</v>
      </c>
      <c r="F714" s="18">
        <f t="shared" si="81"/>
        <v>0</v>
      </c>
      <c r="G714" s="2">
        <v>0</v>
      </c>
      <c r="H714" s="2">
        <v>0</v>
      </c>
      <c r="I714" s="2">
        <v>0</v>
      </c>
      <c r="J714" s="2"/>
      <c r="K714" s="2"/>
      <c r="L714" s="2">
        <v>0</v>
      </c>
      <c r="M714" s="67"/>
    </row>
    <row r="715" spans="3:13" ht="47.25" x14ac:dyDescent="0.25">
      <c r="C715" s="103" t="s">
        <v>156</v>
      </c>
      <c r="D715" s="74" t="s">
        <v>43</v>
      </c>
      <c r="E715" s="18" t="s">
        <v>42</v>
      </c>
      <c r="F715" s="18">
        <f>SUM(F716:F722)</f>
        <v>5501.1</v>
      </c>
      <c r="G715" s="2">
        <f t="shared" ref="G715:L715" si="82">SUM(G716:G722)</f>
        <v>5501.1</v>
      </c>
      <c r="H715" s="2">
        <f t="shared" si="82"/>
        <v>0</v>
      </c>
      <c r="I715" s="2">
        <f t="shared" si="82"/>
        <v>0</v>
      </c>
      <c r="J715" s="2">
        <f t="shared" si="82"/>
        <v>0</v>
      </c>
      <c r="K715" s="2">
        <f t="shared" si="82"/>
        <v>0</v>
      </c>
      <c r="L715" s="2">
        <f t="shared" si="82"/>
        <v>0</v>
      </c>
      <c r="M715" s="2" t="s">
        <v>69</v>
      </c>
    </row>
    <row r="716" spans="3:13" ht="15.75" x14ac:dyDescent="0.25">
      <c r="C716" s="104"/>
      <c r="D716" s="74"/>
      <c r="E716" s="20">
        <v>2020</v>
      </c>
      <c r="F716" s="18">
        <f>SUM(G716:L716)</f>
        <v>0</v>
      </c>
      <c r="G716" s="2">
        <v>0</v>
      </c>
      <c r="H716" s="2">
        <v>0</v>
      </c>
      <c r="I716" s="2">
        <v>0</v>
      </c>
      <c r="J716" s="2"/>
      <c r="K716" s="2"/>
      <c r="L716" s="2">
        <v>0</v>
      </c>
      <c r="M716" s="67"/>
    </row>
    <row r="717" spans="3:13" ht="15.75" x14ac:dyDescent="0.25">
      <c r="C717" s="104"/>
      <c r="D717" s="74"/>
      <c r="E717" s="20">
        <v>2021</v>
      </c>
      <c r="F717" s="18">
        <f t="shared" ref="F717:F722" si="83">SUM(G717:L717)</f>
        <v>5501.1</v>
      </c>
      <c r="G717" s="2">
        <v>5501.1</v>
      </c>
      <c r="H717" s="2">
        <v>0</v>
      </c>
      <c r="I717" s="2">
        <v>0</v>
      </c>
      <c r="J717" s="2"/>
      <c r="K717" s="2"/>
      <c r="L717" s="2">
        <v>0</v>
      </c>
      <c r="M717" s="67" t="s">
        <v>176</v>
      </c>
    </row>
    <row r="718" spans="3:13" ht="15.75" x14ac:dyDescent="0.25">
      <c r="C718" s="104"/>
      <c r="D718" s="74"/>
      <c r="E718" s="20">
        <v>2022</v>
      </c>
      <c r="F718" s="18">
        <f t="shared" si="83"/>
        <v>0</v>
      </c>
      <c r="G718" s="2">
        <v>0</v>
      </c>
      <c r="H718" s="2">
        <v>0</v>
      </c>
      <c r="I718" s="2">
        <v>0</v>
      </c>
      <c r="J718" s="2"/>
      <c r="K718" s="2"/>
      <c r="L718" s="2">
        <v>0</v>
      </c>
      <c r="M718" s="67"/>
    </row>
    <row r="719" spans="3:13" ht="15.75" x14ac:dyDescent="0.25">
      <c r="C719" s="104"/>
      <c r="D719" s="74"/>
      <c r="E719" s="20">
        <v>2023</v>
      </c>
      <c r="F719" s="18">
        <f t="shared" si="83"/>
        <v>0</v>
      </c>
      <c r="G719" s="2">
        <v>0</v>
      </c>
      <c r="H719" s="2">
        <v>0</v>
      </c>
      <c r="I719" s="2">
        <v>0</v>
      </c>
      <c r="J719" s="2"/>
      <c r="K719" s="2"/>
      <c r="L719" s="2">
        <v>0</v>
      </c>
      <c r="M719" s="67"/>
    </row>
    <row r="720" spans="3:13" ht="15.75" x14ac:dyDescent="0.25">
      <c r="C720" s="104"/>
      <c r="D720" s="74"/>
      <c r="E720" s="20">
        <v>2024</v>
      </c>
      <c r="F720" s="18">
        <f t="shared" si="83"/>
        <v>0</v>
      </c>
      <c r="G720" s="2">
        <v>0</v>
      </c>
      <c r="H720" s="2">
        <v>0</v>
      </c>
      <c r="I720" s="2">
        <v>0</v>
      </c>
      <c r="J720" s="2"/>
      <c r="K720" s="2"/>
      <c r="L720" s="2">
        <v>0</v>
      </c>
      <c r="M720" s="67"/>
    </row>
    <row r="721" spans="1:13" ht="15.75" x14ac:dyDescent="0.25">
      <c r="C721" s="104"/>
      <c r="D721" s="74"/>
      <c r="E721" s="20">
        <v>2025</v>
      </c>
      <c r="F721" s="18">
        <f t="shared" si="83"/>
        <v>0</v>
      </c>
      <c r="G721" s="2">
        <v>0</v>
      </c>
      <c r="H721" s="2">
        <v>0</v>
      </c>
      <c r="I721" s="2">
        <v>0</v>
      </c>
      <c r="J721" s="2"/>
      <c r="K721" s="2"/>
      <c r="L721" s="2">
        <v>0</v>
      </c>
      <c r="M721" s="67"/>
    </row>
    <row r="722" spans="1:13" ht="15.75" x14ac:dyDescent="0.25">
      <c r="C722" s="105"/>
      <c r="D722" s="74"/>
      <c r="E722" s="20">
        <v>2026</v>
      </c>
      <c r="F722" s="18">
        <f t="shared" si="83"/>
        <v>0</v>
      </c>
      <c r="G722" s="2">
        <v>0</v>
      </c>
      <c r="H722" s="2">
        <v>0</v>
      </c>
      <c r="I722" s="2">
        <v>0</v>
      </c>
      <c r="J722" s="2"/>
      <c r="K722" s="2"/>
      <c r="L722" s="2">
        <v>0</v>
      </c>
      <c r="M722" s="67"/>
    </row>
    <row r="723" spans="1:13" ht="47.25" x14ac:dyDescent="0.25">
      <c r="C723" s="103" t="s">
        <v>157</v>
      </c>
      <c r="D723" s="74" t="s">
        <v>43</v>
      </c>
      <c r="E723" s="18" t="s">
        <v>42</v>
      </c>
      <c r="F723" s="18">
        <f>SUM(F724:F730)</f>
        <v>13330</v>
      </c>
      <c r="G723" s="2">
        <f t="shared" ref="G723:L723" si="84">SUM(G724:G730)</f>
        <v>13330</v>
      </c>
      <c r="H723" s="2">
        <f t="shared" si="84"/>
        <v>0</v>
      </c>
      <c r="I723" s="2">
        <f t="shared" si="84"/>
        <v>0</v>
      </c>
      <c r="J723" s="2">
        <f t="shared" si="84"/>
        <v>0</v>
      </c>
      <c r="K723" s="2">
        <f t="shared" si="84"/>
        <v>0</v>
      </c>
      <c r="L723" s="2">
        <f t="shared" si="84"/>
        <v>0</v>
      </c>
      <c r="M723" s="2" t="s">
        <v>69</v>
      </c>
    </row>
    <row r="724" spans="1:13" ht="15.75" x14ac:dyDescent="0.25">
      <c r="C724" s="104"/>
      <c r="D724" s="74"/>
      <c r="E724" s="20">
        <v>2020</v>
      </c>
      <c r="F724" s="18">
        <f>SUM(G724:L724)</f>
        <v>0</v>
      </c>
      <c r="G724" s="2">
        <v>0</v>
      </c>
      <c r="H724" s="2">
        <v>0</v>
      </c>
      <c r="I724" s="2">
        <v>0</v>
      </c>
      <c r="J724" s="2"/>
      <c r="K724" s="2"/>
      <c r="L724" s="2">
        <v>0</v>
      </c>
      <c r="M724" s="67"/>
    </row>
    <row r="725" spans="1:13" ht="15.75" x14ac:dyDescent="0.25">
      <c r="C725" s="104"/>
      <c r="D725" s="74"/>
      <c r="E725" s="20">
        <v>2021</v>
      </c>
      <c r="F725" s="18">
        <f t="shared" ref="F725:F730" si="85">SUM(G725:L725)</f>
        <v>13330</v>
      </c>
      <c r="G725" s="2">
        <v>13330</v>
      </c>
      <c r="H725" s="2">
        <v>0</v>
      </c>
      <c r="I725" s="2">
        <v>0</v>
      </c>
      <c r="J725" s="2"/>
      <c r="K725" s="2"/>
      <c r="L725" s="2">
        <v>0</v>
      </c>
      <c r="M725" s="67" t="s">
        <v>164</v>
      </c>
    </row>
    <row r="726" spans="1:13" ht="15.75" x14ac:dyDescent="0.25">
      <c r="C726" s="104"/>
      <c r="D726" s="74"/>
      <c r="E726" s="20">
        <v>2022</v>
      </c>
      <c r="F726" s="18">
        <f t="shared" si="85"/>
        <v>0</v>
      </c>
      <c r="G726" s="2">
        <v>0</v>
      </c>
      <c r="H726" s="2">
        <v>0</v>
      </c>
      <c r="I726" s="2">
        <v>0</v>
      </c>
      <c r="J726" s="2"/>
      <c r="K726" s="2"/>
      <c r="L726" s="2">
        <v>0</v>
      </c>
      <c r="M726" s="67"/>
    </row>
    <row r="727" spans="1:13" ht="15.75" x14ac:dyDescent="0.25">
      <c r="C727" s="104"/>
      <c r="D727" s="74"/>
      <c r="E727" s="20">
        <v>2023</v>
      </c>
      <c r="F727" s="18">
        <f t="shared" si="85"/>
        <v>0</v>
      </c>
      <c r="G727" s="2">
        <v>0</v>
      </c>
      <c r="H727" s="2">
        <v>0</v>
      </c>
      <c r="I727" s="2">
        <v>0</v>
      </c>
      <c r="J727" s="2"/>
      <c r="K727" s="2"/>
      <c r="L727" s="2">
        <v>0</v>
      </c>
      <c r="M727" s="67"/>
    </row>
    <row r="728" spans="1:13" ht="15.75" x14ac:dyDescent="0.25">
      <c r="C728" s="104"/>
      <c r="D728" s="74"/>
      <c r="E728" s="20">
        <v>2024</v>
      </c>
      <c r="F728" s="18">
        <f t="shared" si="85"/>
        <v>0</v>
      </c>
      <c r="G728" s="2">
        <v>0</v>
      </c>
      <c r="H728" s="2">
        <v>0</v>
      </c>
      <c r="I728" s="2">
        <v>0</v>
      </c>
      <c r="J728" s="2"/>
      <c r="K728" s="2"/>
      <c r="L728" s="2">
        <v>0</v>
      </c>
      <c r="M728" s="67"/>
    </row>
    <row r="729" spans="1:13" ht="15.75" x14ac:dyDescent="0.25">
      <c r="C729" s="104"/>
      <c r="D729" s="74"/>
      <c r="E729" s="20">
        <v>2025</v>
      </c>
      <c r="F729" s="18">
        <f t="shared" si="85"/>
        <v>0</v>
      </c>
      <c r="G729" s="2">
        <v>0</v>
      </c>
      <c r="H729" s="2">
        <v>0</v>
      </c>
      <c r="I729" s="2">
        <v>0</v>
      </c>
      <c r="J729" s="2"/>
      <c r="K729" s="2"/>
      <c r="L729" s="2">
        <v>0</v>
      </c>
      <c r="M729" s="67"/>
    </row>
    <row r="730" spans="1:13" ht="15.75" x14ac:dyDescent="0.25">
      <c r="C730" s="105"/>
      <c r="D730" s="74"/>
      <c r="E730" s="20">
        <v>2026</v>
      </c>
      <c r="F730" s="18">
        <f t="shared" si="85"/>
        <v>0</v>
      </c>
      <c r="G730" s="2">
        <v>0</v>
      </c>
      <c r="H730" s="2">
        <v>0</v>
      </c>
      <c r="I730" s="2">
        <v>0</v>
      </c>
      <c r="J730" s="2"/>
      <c r="K730" s="2"/>
      <c r="L730" s="2">
        <v>0</v>
      </c>
      <c r="M730" s="67"/>
    </row>
    <row r="731" spans="1:13" ht="15.75" x14ac:dyDescent="0.25">
      <c r="C731" s="75" t="s">
        <v>166</v>
      </c>
      <c r="D731" s="74" t="s">
        <v>43</v>
      </c>
      <c r="E731" s="43" t="s">
        <v>42</v>
      </c>
      <c r="F731" s="43">
        <f>SUM(F732:F738)</f>
        <v>23.5</v>
      </c>
      <c r="G731" s="2">
        <f t="shared" ref="G731:L731" si="86">SUM(G732:G738)</f>
        <v>23.5</v>
      </c>
      <c r="H731" s="2">
        <f t="shared" si="86"/>
        <v>0</v>
      </c>
      <c r="I731" s="2">
        <f t="shared" si="86"/>
        <v>0</v>
      </c>
      <c r="J731" s="2">
        <f t="shared" si="86"/>
        <v>0</v>
      </c>
      <c r="K731" s="2">
        <f t="shared" si="86"/>
        <v>0</v>
      </c>
      <c r="L731" s="2">
        <f t="shared" si="86"/>
        <v>0</v>
      </c>
      <c r="M731" s="2"/>
    </row>
    <row r="732" spans="1:13" ht="15.75" x14ac:dyDescent="0.25">
      <c r="A732" s="31" t="s">
        <v>172</v>
      </c>
      <c r="C732" s="75"/>
      <c r="D732" s="74"/>
      <c r="E732" s="20">
        <v>2020</v>
      </c>
      <c r="F732" s="43">
        <f>SUM(G732:L732)</f>
        <v>23.5</v>
      </c>
      <c r="G732" s="2">
        <v>23.5</v>
      </c>
      <c r="H732" s="2">
        <v>0</v>
      </c>
      <c r="I732" s="2">
        <v>0</v>
      </c>
      <c r="J732" s="2"/>
      <c r="K732" s="2"/>
      <c r="L732" s="2">
        <v>0</v>
      </c>
      <c r="M732" s="67" t="s">
        <v>172</v>
      </c>
    </row>
    <row r="733" spans="1:13" ht="15.75" x14ac:dyDescent="0.25">
      <c r="C733" s="75"/>
      <c r="D733" s="74"/>
      <c r="E733" s="20">
        <v>2021</v>
      </c>
      <c r="F733" s="43">
        <v>0</v>
      </c>
      <c r="G733" s="2">
        <v>0</v>
      </c>
      <c r="H733" s="2">
        <v>0</v>
      </c>
      <c r="I733" s="2">
        <v>0</v>
      </c>
      <c r="J733" s="2"/>
      <c r="K733" s="2"/>
      <c r="L733" s="2">
        <v>0</v>
      </c>
      <c r="M733" s="67"/>
    </row>
    <row r="734" spans="1:13" ht="15.75" x14ac:dyDescent="0.25">
      <c r="C734" s="75"/>
      <c r="D734" s="74"/>
      <c r="E734" s="20">
        <v>2022</v>
      </c>
      <c r="F734" s="43">
        <f t="shared" ref="F734:F738" si="87">SUM(G734:L734)</f>
        <v>0</v>
      </c>
      <c r="G734" s="2">
        <v>0</v>
      </c>
      <c r="H734" s="2">
        <v>0</v>
      </c>
      <c r="I734" s="2">
        <v>0</v>
      </c>
      <c r="J734" s="2"/>
      <c r="K734" s="2"/>
      <c r="L734" s="2">
        <v>0</v>
      </c>
      <c r="M734" s="67"/>
    </row>
    <row r="735" spans="1:13" ht="15.75" x14ac:dyDescent="0.25">
      <c r="C735" s="75"/>
      <c r="D735" s="74"/>
      <c r="E735" s="20">
        <v>2023</v>
      </c>
      <c r="F735" s="43">
        <f t="shared" si="87"/>
        <v>0</v>
      </c>
      <c r="G735" s="2">
        <v>0</v>
      </c>
      <c r="H735" s="2">
        <v>0</v>
      </c>
      <c r="I735" s="2">
        <v>0</v>
      </c>
      <c r="J735" s="2"/>
      <c r="K735" s="2"/>
      <c r="L735" s="2">
        <v>0</v>
      </c>
      <c r="M735" s="67"/>
    </row>
    <row r="736" spans="1:13" ht="15.75" x14ac:dyDescent="0.25">
      <c r="C736" s="75"/>
      <c r="D736" s="74"/>
      <c r="E736" s="20">
        <v>2024</v>
      </c>
      <c r="F736" s="43">
        <f t="shared" si="87"/>
        <v>0</v>
      </c>
      <c r="G736" s="2">
        <v>0</v>
      </c>
      <c r="H736" s="2">
        <v>0</v>
      </c>
      <c r="I736" s="2">
        <v>0</v>
      </c>
      <c r="J736" s="2"/>
      <c r="K736" s="2"/>
      <c r="L736" s="2">
        <v>0</v>
      </c>
      <c r="M736" s="67"/>
    </row>
    <row r="737" spans="3:13" ht="15.75" x14ac:dyDescent="0.25">
      <c r="C737" s="75"/>
      <c r="D737" s="74"/>
      <c r="E737" s="20">
        <v>2025</v>
      </c>
      <c r="F737" s="43">
        <f t="shared" si="87"/>
        <v>0</v>
      </c>
      <c r="G737" s="2">
        <v>0</v>
      </c>
      <c r="H737" s="2">
        <v>0</v>
      </c>
      <c r="I737" s="2">
        <v>0</v>
      </c>
      <c r="J737" s="2"/>
      <c r="K737" s="2"/>
      <c r="L737" s="2">
        <v>0</v>
      </c>
      <c r="M737" s="67"/>
    </row>
    <row r="738" spans="3:13" ht="15.75" x14ac:dyDescent="0.25">
      <c r="C738" s="75"/>
      <c r="D738" s="74"/>
      <c r="E738" s="20">
        <v>2026</v>
      </c>
      <c r="F738" s="43">
        <f t="shared" si="87"/>
        <v>0</v>
      </c>
      <c r="G738" s="2">
        <v>0</v>
      </c>
      <c r="H738" s="2">
        <v>0</v>
      </c>
      <c r="I738" s="2">
        <v>0</v>
      </c>
      <c r="J738" s="2"/>
      <c r="K738" s="2"/>
      <c r="L738" s="2">
        <v>0</v>
      </c>
      <c r="M738" s="67"/>
    </row>
    <row r="739" spans="3:13" ht="15.75" x14ac:dyDescent="0.25">
      <c r="C739" s="76" t="s">
        <v>167</v>
      </c>
      <c r="D739" s="74" t="s">
        <v>43</v>
      </c>
      <c r="E739" s="43" t="s">
        <v>42</v>
      </c>
      <c r="F739" s="43">
        <f>SUM(F740:F746)</f>
        <v>93.7</v>
      </c>
      <c r="G739" s="2">
        <f t="shared" ref="G739:L739" si="88">SUM(G740:G746)</f>
        <v>93.7</v>
      </c>
      <c r="H739" s="2">
        <f t="shared" si="88"/>
        <v>0</v>
      </c>
      <c r="I739" s="2">
        <f t="shared" si="88"/>
        <v>0</v>
      </c>
      <c r="J739" s="2">
        <f t="shared" si="88"/>
        <v>0</v>
      </c>
      <c r="K739" s="2">
        <f t="shared" si="88"/>
        <v>0</v>
      </c>
      <c r="L739" s="2">
        <f t="shared" si="88"/>
        <v>0</v>
      </c>
      <c r="M739" s="2"/>
    </row>
    <row r="740" spans="3:13" ht="15.75" x14ac:dyDescent="0.25">
      <c r="C740" s="77"/>
      <c r="D740" s="74"/>
      <c r="E740" s="20">
        <v>2020</v>
      </c>
      <c r="F740" s="43">
        <f>SUM(G740:L740)</f>
        <v>93.7</v>
      </c>
      <c r="G740" s="2">
        <v>93.7</v>
      </c>
      <c r="H740" s="2">
        <v>0</v>
      </c>
      <c r="I740" s="2">
        <v>0</v>
      </c>
      <c r="J740" s="2"/>
      <c r="K740" s="2"/>
      <c r="L740" s="2">
        <v>0</v>
      </c>
      <c r="M740" s="67" t="s">
        <v>172</v>
      </c>
    </row>
    <row r="741" spans="3:13" ht="15.75" x14ac:dyDescent="0.25">
      <c r="C741" s="77"/>
      <c r="D741" s="74"/>
      <c r="E741" s="20">
        <v>2021</v>
      </c>
      <c r="F741" s="43">
        <v>0</v>
      </c>
      <c r="G741" s="2">
        <v>0</v>
      </c>
      <c r="H741" s="2">
        <v>0</v>
      </c>
      <c r="I741" s="2">
        <v>0</v>
      </c>
      <c r="J741" s="2"/>
      <c r="K741" s="2"/>
      <c r="L741" s="2">
        <v>0</v>
      </c>
      <c r="M741" s="67"/>
    </row>
    <row r="742" spans="3:13" ht="15.75" x14ac:dyDescent="0.25">
      <c r="C742" s="77"/>
      <c r="D742" s="74"/>
      <c r="E742" s="20">
        <v>2022</v>
      </c>
      <c r="F742" s="43">
        <f t="shared" ref="F742:F746" si="89">SUM(G742:L742)</f>
        <v>0</v>
      </c>
      <c r="G742" s="2">
        <v>0</v>
      </c>
      <c r="H742" s="2">
        <v>0</v>
      </c>
      <c r="I742" s="2">
        <v>0</v>
      </c>
      <c r="J742" s="2"/>
      <c r="K742" s="2"/>
      <c r="L742" s="2">
        <v>0</v>
      </c>
      <c r="M742" s="67"/>
    </row>
    <row r="743" spans="3:13" ht="15.75" x14ac:dyDescent="0.25">
      <c r="C743" s="77"/>
      <c r="D743" s="74"/>
      <c r="E743" s="20">
        <v>2023</v>
      </c>
      <c r="F743" s="43">
        <f t="shared" si="89"/>
        <v>0</v>
      </c>
      <c r="G743" s="2">
        <v>0</v>
      </c>
      <c r="H743" s="2">
        <v>0</v>
      </c>
      <c r="I743" s="2">
        <v>0</v>
      </c>
      <c r="J743" s="2"/>
      <c r="K743" s="2"/>
      <c r="L743" s="2">
        <v>0</v>
      </c>
      <c r="M743" s="67"/>
    </row>
    <row r="744" spans="3:13" ht="15.75" x14ac:dyDescent="0.25">
      <c r="C744" s="77"/>
      <c r="D744" s="74"/>
      <c r="E744" s="20">
        <v>2024</v>
      </c>
      <c r="F744" s="43">
        <f t="shared" si="89"/>
        <v>0</v>
      </c>
      <c r="G744" s="2">
        <v>0</v>
      </c>
      <c r="H744" s="2">
        <v>0</v>
      </c>
      <c r="I744" s="2">
        <v>0</v>
      </c>
      <c r="J744" s="2"/>
      <c r="K744" s="2"/>
      <c r="L744" s="2">
        <v>0</v>
      </c>
      <c r="M744" s="67"/>
    </row>
    <row r="745" spans="3:13" ht="15.75" x14ac:dyDescent="0.25">
      <c r="C745" s="77"/>
      <c r="D745" s="74"/>
      <c r="E745" s="20">
        <v>2025</v>
      </c>
      <c r="F745" s="43">
        <f t="shared" si="89"/>
        <v>0</v>
      </c>
      <c r="G745" s="2">
        <v>0</v>
      </c>
      <c r="H745" s="2">
        <v>0</v>
      </c>
      <c r="I745" s="43">
        <v>0</v>
      </c>
      <c r="J745" s="43"/>
      <c r="K745" s="43"/>
      <c r="L745" s="43">
        <v>0</v>
      </c>
      <c r="M745" s="40"/>
    </row>
    <row r="746" spans="3:13" ht="15.75" x14ac:dyDescent="0.25">
      <c r="C746" s="78"/>
      <c r="D746" s="74"/>
      <c r="E746" s="20">
        <v>2026</v>
      </c>
      <c r="F746" s="43">
        <f t="shared" si="89"/>
        <v>0</v>
      </c>
      <c r="G746" s="2">
        <v>0</v>
      </c>
      <c r="H746" s="2">
        <v>0</v>
      </c>
      <c r="I746" s="43">
        <v>0</v>
      </c>
      <c r="J746" s="43"/>
      <c r="K746" s="43"/>
      <c r="L746" s="43">
        <v>0</v>
      </c>
      <c r="M746" s="40"/>
    </row>
    <row r="747" spans="3:13" ht="15.75" x14ac:dyDescent="0.25">
      <c r="C747" s="44"/>
      <c r="D747" s="47"/>
      <c r="E747" s="48"/>
      <c r="F747" s="49"/>
      <c r="G747" s="50"/>
      <c r="H747" s="50"/>
      <c r="I747" s="49"/>
      <c r="J747" s="49"/>
      <c r="K747" s="49"/>
      <c r="L747" s="49"/>
      <c r="M747" s="40"/>
    </row>
    <row r="748" spans="3:13" ht="27" customHeight="1" x14ac:dyDescent="0.25">
      <c r="C748" s="88" t="s">
        <v>48</v>
      </c>
      <c r="D748" s="89"/>
      <c r="E748" s="89"/>
      <c r="F748" s="89"/>
      <c r="G748" s="89"/>
      <c r="H748" s="89"/>
      <c r="I748" s="89"/>
      <c r="J748" s="89"/>
      <c r="K748" s="89"/>
      <c r="L748" s="89"/>
      <c r="M748" s="90"/>
    </row>
    <row r="749" spans="3:13" ht="51" customHeight="1" x14ac:dyDescent="0.25">
      <c r="C749" s="88" t="s">
        <v>49</v>
      </c>
      <c r="D749" s="89"/>
      <c r="E749" s="89"/>
      <c r="F749" s="89"/>
      <c r="G749" s="89"/>
      <c r="H749" s="89"/>
      <c r="I749" s="89"/>
      <c r="J749" s="89"/>
      <c r="K749" s="89"/>
      <c r="L749" s="89"/>
      <c r="M749" s="90"/>
    </row>
    <row r="750" spans="3:13" ht="107.25" customHeight="1" x14ac:dyDescent="0.25">
      <c r="C750" s="88" t="s">
        <v>50</v>
      </c>
      <c r="D750" s="89"/>
      <c r="E750" s="89"/>
      <c r="F750" s="89"/>
      <c r="G750" s="89"/>
      <c r="H750" s="89"/>
      <c r="I750" s="89"/>
      <c r="J750" s="89"/>
      <c r="K750" s="89"/>
      <c r="L750" s="89"/>
      <c r="M750" s="90"/>
    </row>
    <row r="751" spans="3:13" ht="15.75" x14ac:dyDescent="0.25">
      <c r="C751" s="80" t="s">
        <v>7</v>
      </c>
      <c r="D751" s="74" t="s">
        <v>43</v>
      </c>
      <c r="E751" s="18" t="s">
        <v>42</v>
      </c>
      <c r="F751" s="18">
        <f t="shared" ref="F751:F782" si="90">G751+H751+I751</f>
        <v>152334.39999999999</v>
      </c>
      <c r="G751" s="18">
        <f>G752+G753+G754+G755+G756+G757+G758</f>
        <v>152334.39999999999</v>
      </c>
      <c r="H751" s="18">
        <f t="shared" ref="H751:L766" si="91">176435.6+20000-196435.6</f>
        <v>0</v>
      </c>
      <c r="I751" s="18">
        <f t="shared" si="91"/>
        <v>0</v>
      </c>
      <c r="J751" s="18">
        <f t="shared" si="91"/>
        <v>0</v>
      </c>
      <c r="K751" s="18">
        <f t="shared" si="91"/>
        <v>0</v>
      </c>
      <c r="L751" s="18">
        <f t="shared" si="91"/>
        <v>0</v>
      </c>
      <c r="M751" s="102" t="s">
        <v>71</v>
      </c>
    </row>
    <row r="752" spans="3:13" ht="15.75" x14ac:dyDescent="0.25">
      <c r="C752" s="80"/>
      <c r="D752" s="74"/>
      <c r="E752" s="20">
        <v>2020</v>
      </c>
      <c r="F752" s="18">
        <f t="shared" si="90"/>
        <v>21294.9</v>
      </c>
      <c r="G752" s="2">
        <f>21074.9+160+60</f>
        <v>21294.9</v>
      </c>
      <c r="H752" s="18">
        <f t="shared" si="91"/>
        <v>0</v>
      </c>
      <c r="I752" s="18">
        <f t="shared" si="91"/>
        <v>0</v>
      </c>
      <c r="J752" s="18">
        <f t="shared" si="91"/>
        <v>0</v>
      </c>
      <c r="K752" s="18">
        <f t="shared" si="91"/>
        <v>0</v>
      </c>
      <c r="L752" s="18">
        <f t="shared" si="91"/>
        <v>0</v>
      </c>
      <c r="M752" s="102"/>
    </row>
    <row r="753" spans="3:13" ht="15.75" x14ac:dyDescent="0.25">
      <c r="C753" s="80"/>
      <c r="D753" s="74"/>
      <c r="E753" s="20">
        <v>2021</v>
      </c>
      <c r="F753" s="18">
        <f t="shared" si="90"/>
        <v>21713.7</v>
      </c>
      <c r="G753" s="2">
        <v>21713.7</v>
      </c>
      <c r="H753" s="18">
        <f t="shared" si="91"/>
        <v>0</v>
      </c>
      <c r="I753" s="18">
        <f t="shared" si="91"/>
        <v>0</v>
      </c>
      <c r="J753" s="18">
        <f t="shared" si="91"/>
        <v>0</v>
      </c>
      <c r="K753" s="18">
        <f t="shared" si="91"/>
        <v>0</v>
      </c>
      <c r="L753" s="18">
        <f t="shared" si="91"/>
        <v>0</v>
      </c>
      <c r="M753" s="102"/>
    </row>
    <row r="754" spans="3:13" ht="15.75" x14ac:dyDescent="0.25">
      <c r="C754" s="80"/>
      <c r="D754" s="74"/>
      <c r="E754" s="20">
        <v>2022</v>
      </c>
      <c r="F754" s="18">
        <f t="shared" si="90"/>
        <v>22520.2</v>
      </c>
      <c r="G754" s="2">
        <v>22520.2</v>
      </c>
      <c r="H754" s="18">
        <f t="shared" si="91"/>
        <v>0</v>
      </c>
      <c r="I754" s="18">
        <f t="shared" si="91"/>
        <v>0</v>
      </c>
      <c r="J754" s="18">
        <f t="shared" si="91"/>
        <v>0</v>
      </c>
      <c r="K754" s="18">
        <f t="shared" si="91"/>
        <v>0</v>
      </c>
      <c r="L754" s="18">
        <f t="shared" si="91"/>
        <v>0</v>
      </c>
      <c r="M754" s="102"/>
    </row>
    <row r="755" spans="3:13" ht="15.75" x14ac:dyDescent="0.25">
      <c r="C755" s="80"/>
      <c r="D755" s="74"/>
      <c r="E755" s="20">
        <v>2023</v>
      </c>
      <c r="F755" s="18">
        <f t="shared" si="90"/>
        <v>21701.4</v>
      </c>
      <c r="G755" s="2">
        <v>21701.4</v>
      </c>
      <c r="H755" s="18">
        <f t="shared" si="91"/>
        <v>0</v>
      </c>
      <c r="I755" s="18">
        <f t="shared" si="91"/>
        <v>0</v>
      </c>
      <c r="J755" s="18">
        <f t="shared" si="91"/>
        <v>0</v>
      </c>
      <c r="K755" s="18">
        <f t="shared" si="91"/>
        <v>0</v>
      </c>
      <c r="L755" s="18">
        <f t="shared" si="91"/>
        <v>0</v>
      </c>
      <c r="M755" s="102"/>
    </row>
    <row r="756" spans="3:13" ht="15.75" x14ac:dyDescent="0.25">
      <c r="C756" s="80"/>
      <c r="D756" s="74"/>
      <c r="E756" s="20">
        <v>2024</v>
      </c>
      <c r="F756" s="18">
        <f t="shared" si="90"/>
        <v>21701.4</v>
      </c>
      <c r="G756" s="2">
        <v>21701.4</v>
      </c>
      <c r="H756" s="18">
        <f t="shared" si="91"/>
        <v>0</v>
      </c>
      <c r="I756" s="18">
        <f t="shared" si="91"/>
        <v>0</v>
      </c>
      <c r="J756" s="18">
        <f t="shared" si="91"/>
        <v>0</v>
      </c>
      <c r="K756" s="18">
        <f t="shared" si="91"/>
        <v>0</v>
      </c>
      <c r="L756" s="18">
        <f t="shared" si="91"/>
        <v>0</v>
      </c>
      <c r="M756" s="102"/>
    </row>
    <row r="757" spans="3:13" ht="15.75" x14ac:dyDescent="0.25">
      <c r="C757" s="80"/>
      <c r="D757" s="74"/>
      <c r="E757" s="20">
        <v>2025</v>
      </c>
      <c r="F757" s="18">
        <f t="shared" si="90"/>
        <v>21701.4</v>
      </c>
      <c r="G757" s="2">
        <v>21701.4</v>
      </c>
      <c r="H757" s="18">
        <f t="shared" si="91"/>
        <v>0</v>
      </c>
      <c r="I757" s="18">
        <f t="shared" si="91"/>
        <v>0</v>
      </c>
      <c r="J757" s="18">
        <f t="shared" si="91"/>
        <v>0</v>
      </c>
      <c r="K757" s="18">
        <f t="shared" si="91"/>
        <v>0</v>
      </c>
      <c r="L757" s="18">
        <f t="shared" si="91"/>
        <v>0</v>
      </c>
      <c r="M757" s="102"/>
    </row>
    <row r="758" spans="3:13" ht="15.75" x14ac:dyDescent="0.25">
      <c r="C758" s="80"/>
      <c r="D758" s="74"/>
      <c r="E758" s="20">
        <v>2026</v>
      </c>
      <c r="F758" s="18">
        <f t="shared" si="90"/>
        <v>21701.4</v>
      </c>
      <c r="G758" s="2">
        <v>21701.4</v>
      </c>
      <c r="H758" s="18">
        <f t="shared" si="91"/>
        <v>0</v>
      </c>
      <c r="I758" s="18">
        <f t="shared" si="91"/>
        <v>0</v>
      </c>
      <c r="J758" s="18">
        <f t="shared" si="91"/>
        <v>0</v>
      </c>
      <c r="K758" s="18">
        <f t="shared" si="91"/>
        <v>0</v>
      </c>
      <c r="L758" s="18">
        <f t="shared" si="91"/>
        <v>0</v>
      </c>
      <c r="M758" s="102"/>
    </row>
    <row r="759" spans="3:13" ht="15.75" x14ac:dyDescent="0.25">
      <c r="C759" s="80" t="s">
        <v>8</v>
      </c>
      <c r="D759" s="74" t="s">
        <v>44</v>
      </c>
      <c r="E759" s="18" t="s">
        <v>42</v>
      </c>
      <c r="F759" s="18">
        <f t="shared" si="90"/>
        <v>14870.3</v>
      </c>
      <c r="G759" s="2">
        <f>G760+G761+G762+G763+G764+G765+G766</f>
        <v>14870.3</v>
      </c>
      <c r="H759" s="18">
        <f t="shared" si="91"/>
        <v>0</v>
      </c>
      <c r="I759" s="18">
        <f t="shared" si="91"/>
        <v>0</v>
      </c>
      <c r="J759" s="18">
        <f t="shared" si="91"/>
        <v>0</v>
      </c>
      <c r="K759" s="18">
        <f t="shared" si="91"/>
        <v>0</v>
      </c>
      <c r="L759" s="18">
        <f t="shared" si="91"/>
        <v>0</v>
      </c>
      <c r="M759" s="18" t="s">
        <v>67</v>
      </c>
    </row>
    <row r="760" spans="3:13" ht="15.75" x14ac:dyDescent="0.25">
      <c r="C760" s="80"/>
      <c r="D760" s="74"/>
      <c r="E760" s="20">
        <v>2020</v>
      </c>
      <c r="F760" s="18">
        <f t="shared" si="90"/>
        <v>3870.3</v>
      </c>
      <c r="G760" s="2">
        <f>5500-1359.7-270</f>
        <v>3870.3</v>
      </c>
      <c r="H760" s="18">
        <f t="shared" si="91"/>
        <v>0</v>
      </c>
      <c r="I760" s="18">
        <f t="shared" si="91"/>
        <v>0</v>
      </c>
      <c r="J760" s="18">
        <f t="shared" si="91"/>
        <v>0</v>
      </c>
      <c r="K760" s="18">
        <f t="shared" si="91"/>
        <v>0</v>
      </c>
      <c r="L760" s="18">
        <f t="shared" si="91"/>
        <v>0</v>
      </c>
      <c r="M760" s="20">
        <v>30478</v>
      </c>
    </row>
    <row r="761" spans="3:13" ht="15.75" x14ac:dyDescent="0.25">
      <c r="C761" s="80"/>
      <c r="D761" s="74"/>
      <c r="E761" s="20">
        <v>2021</v>
      </c>
      <c r="F761" s="18">
        <f t="shared" si="90"/>
        <v>5500</v>
      </c>
      <c r="G761" s="2">
        <v>5500</v>
      </c>
      <c r="H761" s="18">
        <f t="shared" si="91"/>
        <v>0</v>
      </c>
      <c r="I761" s="18">
        <f t="shared" si="91"/>
        <v>0</v>
      </c>
      <c r="J761" s="18">
        <f t="shared" si="91"/>
        <v>0</v>
      </c>
      <c r="K761" s="18">
        <f t="shared" si="91"/>
        <v>0</v>
      </c>
      <c r="L761" s="18">
        <f t="shared" si="91"/>
        <v>0</v>
      </c>
      <c r="M761" s="20">
        <v>30478</v>
      </c>
    </row>
    <row r="762" spans="3:13" ht="15.75" x14ac:dyDescent="0.25">
      <c r="C762" s="80"/>
      <c r="D762" s="74"/>
      <c r="E762" s="20">
        <v>2022</v>
      </c>
      <c r="F762" s="18">
        <f t="shared" si="90"/>
        <v>5500</v>
      </c>
      <c r="G762" s="2">
        <v>5500</v>
      </c>
      <c r="H762" s="18">
        <f t="shared" si="91"/>
        <v>0</v>
      </c>
      <c r="I762" s="18">
        <f t="shared" si="91"/>
        <v>0</v>
      </c>
      <c r="J762" s="18">
        <f t="shared" si="91"/>
        <v>0</v>
      </c>
      <c r="K762" s="18">
        <f t="shared" si="91"/>
        <v>0</v>
      </c>
      <c r="L762" s="18">
        <f t="shared" si="91"/>
        <v>0</v>
      </c>
      <c r="M762" s="20">
        <v>30478</v>
      </c>
    </row>
    <row r="763" spans="3:13" ht="15.75" x14ac:dyDescent="0.25">
      <c r="C763" s="80"/>
      <c r="D763" s="74"/>
      <c r="E763" s="20">
        <v>2023</v>
      </c>
      <c r="F763" s="18">
        <f t="shared" si="90"/>
        <v>0</v>
      </c>
      <c r="G763" s="2">
        <v>0</v>
      </c>
      <c r="H763" s="18">
        <f t="shared" si="91"/>
        <v>0</v>
      </c>
      <c r="I763" s="18">
        <f t="shared" si="91"/>
        <v>0</v>
      </c>
      <c r="J763" s="18">
        <f t="shared" si="91"/>
        <v>0</v>
      </c>
      <c r="K763" s="18">
        <f t="shared" si="91"/>
        <v>0</v>
      </c>
      <c r="L763" s="18">
        <f t="shared" si="91"/>
        <v>0</v>
      </c>
      <c r="M763" s="20">
        <v>30478</v>
      </c>
    </row>
    <row r="764" spans="3:13" ht="15.75" x14ac:dyDescent="0.25">
      <c r="C764" s="80"/>
      <c r="D764" s="74"/>
      <c r="E764" s="20">
        <v>2024</v>
      </c>
      <c r="F764" s="18">
        <f t="shared" si="90"/>
        <v>0</v>
      </c>
      <c r="G764" s="2">
        <v>0</v>
      </c>
      <c r="H764" s="18">
        <f t="shared" si="91"/>
        <v>0</v>
      </c>
      <c r="I764" s="18">
        <f t="shared" si="91"/>
        <v>0</v>
      </c>
      <c r="J764" s="18">
        <f t="shared" si="91"/>
        <v>0</v>
      </c>
      <c r="K764" s="18">
        <f t="shared" si="91"/>
        <v>0</v>
      </c>
      <c r="L764" s="18">
        <f t="shared" si="91"/>
        <v>0</v>
      </c>
      <c r="M764" s="20">
        <v>30478</v>
      </c>
    </row>
    <row r="765" spans="3:13" ht="15.75" x14ac:dyDescent="0.25">
      <c r="C765" s="80"/>
      <c r="D765" s="74"/>
      <c r="E765" s="20">
        <v>2025</v>
      </c>
      <c r="F765" s="18">
        <f t="shared" si="90"/>
        <v>0</v>
      </c>
      <c r="G765" s="2">
        <v>0</v>
      </c>
      <c r="H765" s="18">
        <f t="shared" si="91"/>
        <v>0</v>
      </c>
      <c r="I765" s="18">
        <f t="shared" si="91"/>
        <v>0</v>
      </c>
      <c r="J765" s="18">
        <f t="shared" si="91"/>
        <v>0</v>
      </c>
      <c r="K765" s="18">
        <f t="shared" si="91"/>
        <v>0</v>
      </c>
      <c r="L765" s="18">
        <f t="shared" si="91"/>
        <v>0</v>
      </c>
      <c r="M765" s="20">
        <v>30478</v>
      </c>
    </row>
    <row r="766" spans="3:13" ht="15.75" x14ac:dyDescent="0.25">
      <c r="C766" s="80"/>
      <c r="D766" s="74"/>
      <c r="E766" s="20">
        <v>2026</v>
      </c>
      <c r="F766" s="18">
        <f t="shared" si="90"/>
        <v>0</v>
      </c>
      <c r="G766" s="2">
        <v>0</v>
      </c>
      <c r="H766" s="18">
        <f t="shared" si="91"/>
        <v>0</v>
      </c>
      <c r="I766" s="18">
        <f t="shared" si="91"/>
        <v>0</v>
      </c>
      <c r="J766" s="18">
        <f t="shared" si="91"/>
        <v>0</v>
      </c>
      <c r="K766" s="18">
        <f t="shared" si="91"/>
        <v>0</v>
      </c>
      <c r="L766" s="18">
        <f t="shared" si="91"/>
        <v>0</v>
      </c>
      <c r="M766" s="20">
        <v>30478</v>
      </c>
    </row>
    <row r="767" spans="3:13" ht="15.75" x14ac:dyDescent="0.25">
      <c r="C767" s="80" t="s">
        <v>41</v>
      </c>
      <c r="D767" s="74" t="s">
        <v>44</v>
      </c>
      <c r="E767" s="18" t="s">
        <v>42</v>
      </c>
      <c r="F767" s="18">
        <f t="shared" si="90"/>
        <v>339379.7</v>
      </c>
      <c r="G767" s="2">
        <f>G768+G769+G770+G771+G772+G773+G774</f>
        <v>339379.7</v>
      </c>
      <c r="H767" s="18">
        <f t="shared" ref="H767:L782" si="92">176435.6+20000-196435.6</f>
        <v>0</v>
      </c>
      <c r="I767" s="18">
        <f t="shared" si="92"/>
        <v>0</v>
      </c>
      <c r="J767" s="18">
        <f t="shared" si="92"/>
        <v>0</v>
      </c>
      <c r="K767" s="18">
        <f t="shared" si="92"/>
        <v>0</v>
      </c>
      <c r="L767" s="18">
        <f t="shared" si="92"/>
        <v>0</v>
      </c>
      <c r="M767" s="102" t="s">
        <v>70</v>
      </c>
    </row>
    <row r="768" spans="3:13" ht="15.75" x14ac:dyDescent="0.25">
      <c r="C768" s="80"/>
      <c r="D768" s="74"/>
      <c r="E768" s="20">
        <v>2020</v>
      </c>
      <c r="F768" s="18">
        <f t="shared" si="90"/>
        <v>48886.1</v>
      </c>
      <c r="G768" s="2">
        <f>48889.4-3.3</f>
        <v>48886.1</v>
      </c>
      <c r="H768" s="18">
        <f t="shared" si="92"/>
        <v>0</v>
      </c>
      <c r="I768" s="18">
        <f t="shared" si="92"/>
        <v>0</v>
      </c>
      <c r="J768" s="18">
        <f t="shared" si="92"/>
        <v>0</v>
      </c>
      <c r="K768" s="18">
        <f t="shared" si="92"/>
        <v>0</v>
      </c>
      <c r="L768" s="18">
        <f t="shared" si="92"/>
        <v>0</v>
      </c>
      <c r="M768" s="102"/>
    </row>
    <row r="769" spans="3:13" ht="15.75" x14ac:dyDescent="0.25">
      <c r="C769" s="80"/>
      <c r="D769" s="74"/>
      <c r="E769" s="20">
        <v>2021</v>
      </c>
      <c r="F769" s="18">
        <f t="shared" si="90"/>
        <v>50404.5</v>
      </c>
      <c r="G769" s="2">
        <v>50404.5</v>
      </c>
      <c r="H769" s="18">
        <f t="shared" si="92"/>
        <v>0</v>
      </c>
      <c r="I769" s="18">
        <f t="shared" si="92"/>
        <v>0</v>
      </c>
      <c r="J769" s="18">
        <f t="shared" si="92"/>
        <v>0</v>
      </c>
      <c r="K769" s="18">
        <f t="shared" si="92"/>
        <v>0</v>
      </c>
      <c r="L769" s="18">
        <f t="shared" si="92"/>
        <v>0</v>
      </c>
      <c r="M769" s="102"/>
    </row>
    <row r="770" spans="3:13" ht="15.75" x14ac:dyDescent="0.25">
      <c r="C770" s="80"/>
      <c r="D770" s="74"/>
      <c r="E770" s="20">
        <v>2022</v>
      </c>
      <c r="F770" s="18">
        <f t="shared" si="90"/>
        <v>52323.1</v>
      </c>
      <c r="G770" s="2">
        <v>52323.1</v>
      </c>
      <c r="H770" s="18">
        <f t="shared" si="92"/>
        <v>0</v>
      </c>
      <c r="I770" s="18">
        <f t="shared" si="92"/>
        <v>0</v>
      </c>
      <c r="J770" s="18">
        <f t="shared" si="92"/>
        <v>0</v>
      </c>
      <c r="K770" s="18">
        <f t="shared" si="92"/>
        <v>0</v>
      </c>
      <c r="L770" s="18">
        <f t="shared" si="92"/>
        <v>0</v>
      </c>
      <c r="M770" s="102"/>
    </row>
    <row r="771" spans="3:13" ht="15.75" x14ac:dyDescent="0.25">
      <c r="C771" s="80"/>
      <c r="D771" s="74"/>
      <c r="E771" s="20">
        <v>2023</v>
      </c>
      <c r="F771" s="18">
        <f t="shared" si="90"/>
        <v>46941.5</v>
      </c>
      <c r="G771" s="2">
        <v>46941.5</v>
      </c>
      <c r="H771" s="18">
        <f t="shared" si="92"/>
        <v>0</v>
      </c>
      <c r="I771" s="18">
        <f t="shared" si="92"/>
        <v>0</v>
      </c>
      <c r="J771" s="18">
        <f t="shared" si="92"/>
        <v>0</v>
      </c>
      <c r="K771" s="18">
        <f t="shared" si="92"/>
        <v>0</v>
      </c>
      <c r="L771" s="18">
        <f t="shared" si="92"/>
        <v>0</v>
      </c>
      <c r="M771" s="102"/>
    </row>
    <row r="772" spans="3:13" ht="15.75" x14ac:dyDescent="0.25">
      <c r="C772" s="80"/>
      <c r="D772" s="74"/>
      <c r="E772" s="20">
        <v>2024</v>
      </c>
      <c r="F772" s="18">
        <f t="shared" si="90"/>
        <v>46941.5</v>
      </c>
      <c r="G772" s="2">
        <v>46941.5</v>
      </c>
      <c r="H772" s="18">
        <f t="shared" si="92"/>
        <v>0</v>
      </c>
      <c r="I772" s="18">
        <f t="shared" si="92"/>
        <v>0</v>
      </c>
      <c r="J772" s="18">
        <f t="shared" si="92"/>
        <v>0</v>
      </c>
      <c r="K772" s="18">
        <f t="shared" si="92"/>
        <v>0</v>
      </c>
      <c r="L772" s="18">
        <f t="shared" si="92"/>
        <v>0</v>
      </c>
      <c r="M772" s="102"/>
    </row>
    <row r="773" spans="3:13" ht="15.75" x14ac:dyDescent="0.25">
      <c r="C773" s="80"/>
      <c r="D773" s="74"/>
      <c r="E773" s="20">
        <v>2025</v>
      </c>
      <c r="F773" s="18">
        <f t="shared" si="90"/>
        <v>46941.5</v>
      </c>
      <c r="G773" s="2">
        <v>46941.5</v>
      </c>
      <c r="H773" s="18">
        <f t="shared" si="92"/>
        <v>0</v>
      </c>
      <c r="I773" s="18">
        <f t="shared" si="92"/>
        <v>0</v>
      </c>
      <c r="J773" s="18">
        <f t="shared" si="92"/>
        <v>0</v>
      </c>
      <c r="K773" s="18">
        <f t="shared" si="92"/>
        <v>0</v>
      </c>
      <c r="L773" s="18">
        <f t="shared" si="92"/>
        <v>0</v>
      </c>
      <c r="M773" s="102"/>
    </row>
    <row r="774" spans="3:13" ht="15.75" x14ac:dyDescent="0.25">
      <c r="C774" s="80"/>
      <c r="D774" s="74"/>
      <c r="E774" s="20">
        <v>2026</v>
      </c>
      <c r="F774" s="18">
        <f t="shared" si="90"/>
        <v>46941.5</v>
      </c>
      <c r="G774" s="2">
        <v>46941.5</v>
      </c>
      <c r="H774" s="18">
        <f t="shared" si="92"/>
        <v>0</v>
      </c>
      <c r="I774" s="18">
        <f t="shared" si="92"/>
        <v>0</v>
      </c>
      <c r="J774" s="18">
        <f t="shared" si="92"/>
        <v>0</v>
      </c>
      <c r="K774" s="18">
        <f t="shared" si="92"/>
        <v>0</v>
      </c>
      <c r="L774" s="18">
        <f t="shared" si="92"/>
        <v>0</v>
      </c>
      <c r="M774" s="102"/>
    </row>
    <row r="775" spans="3:13" ht="15.75" x14ac:dyDescent="0.25">
      <c r="C775" s="80" t="s">
        <v>9</v>
      </c>
      <c r="D775" s="74" t="s">
        <v>45</v>
      </c>
      <c r="E775" s="18" t="s">
        <v>42</v>
      </c>
      <c r="F775" s="18">
        <f>G775+H775+I775</f>
        <v>81529.099999999991</v>
      </c>
      <c r="G775" s="68">
        <f>G776+G777+G778+G779+G780+G781+G782</f>
        <v>81369.799999999988</v>
      </c>
      <c r="H775" s="18">
        <f>H776+H777+H778</f>
        <v>159.30000000000001</v>
      </c>
      <c r="I775" s="18">
        <f t="shared" si="92"/>
        <v>0</v>
      </c>
      <c r="J775" s="18">
        <f t="shared" si="92"/>
        <v>0</v>
      </c>
      <c r="K775" s="18">
        <f t="shared" si="92"/>
        <v>0</v>
      </c>
      <c r="L775" s="18">
        <f t="shared" si="92"/>
        <v>0</v>
      </c>
      <c r="M775" s="34" t="s">
        <v>66</v>
      </c>
    </row>
    <row r="776" spans="3:13" ht="15.75" x14ac:dyDescent="0.25">
      <c r="C776" s="80"/>
      <c r="D776" s="74"/>
      <c r="E776" s="20">
        <v>2020</v>
      </c>
      <c r="F776" s="18">
        <f>G776+H776+I776</f>
        <v>11239.1</v>
      </c>
      <c r="G776" s="68">
        <f>10833+358.5-5.5</f>
        <v>11186</v>
      </c>
      <c r="H776" s="18">
        <v>53.1</v>
      </c>
      <c r="I776" s="18">
        <f t="shared" si="92"/>
        <v>0</v>
      </c>
      <c r="J776" s="18">
        <f t="shared" si="92"/>
        <v>0</v>
      </c>
      <c r="K776" s="18">
        <f t="shared" si="92"/>
        <v>0</v>
      </c>
      <c r="L776" s="18">
        <f t="shared" si="92"/>
        <v>0</v>
      </c>
      <c r="M776" s="20">
        <v>172</v>
      </c>
    </row>
    <row r="777" spans="3:13" ht="15.75" x14ac:dyDescent="0.25">
      <c r="C777" s="80"/>
      <c r="D777" s="74"/>
      <c r="E777" s="20">
        <v>2021</v>
      </c>
      <c r="F777" s="18">
        <f t="shared" si="90"/>
        <v>11181.7</v>
      </c>
      <c r="G777" s="68">
        <v>11128.6</v>
      </c>
      <c r="H777" s="18">
        <v>53.1</v>
      </c>
      <c r="I777" s="18">
        <f t="shared" si="92"/>
        <v>0</v>
      </c>
      <c r="J777" s="18">
        <f t="shared" si="92"/>
        <v>0</v>
      </c>
      <c r="K777" s="18">
        <f t="shared" si="92"/>
        <v>0</v>
      </c>
      <c r="L777" s="18">
        <f t="shared" si="92"/>
        <v>0</v>
      </c>
      <c r="M777" s="20">
        <v>172</v>
      </c>
    </row>
    <row r="778" spans="3:13" ht="15.75" x14ac:dyDescent="0.25">
      <c r="C778" s="80"/>
      <c r="D778" s="74"/>
      <c r="E778" s="20">
        <v>2022</v>
      </c>
      <c r="F778" s="18">
        <f t="shared" si="90"/>
        <v>11556.7</v>
      </c>
      <c r="G778" s="68">
        <v>11503.6</v>
      </c>
      <c r="H778" s="18">
        <v>53.1</v>
      </c>
      <c r="I778" s="18">
        <f t="shared" si="92"/>
        <v>0</v>
      </c>
      <c r="J778" s="18">
        <f t="shared" si="92"/>
        <v>0</v>
      </c>
      <c r="K778" s="18">
        <f t="shared" si="92"/>
        <v>0</v>
      </c>
      <c r="L778" s="18">
        <f t="shared" si="92"/>
        <v>0</v>
      </c>
      <c r="M778" s="20">
        <v>172</v>
      </c>
    </row>
    <row r="779" spans="3:13" ht="15.75" x14ac:dyDescent="0.25">
      <c r="C779" s="80"/>
      <c r="D779" s="74"/>
      <c r="E779" s="20">
        <v>2023</v>
      </c>
      <c r="F779" s="18">
        <f t="shared" si="90"/>
        <v>11887.9</v>
      </c>
      <c r="G779" s="68">
        <v>11887.9</v>
      </c>
      <c r="H779" s="18">
        <f t="shared" si="92"/>
        <v>0</v>
      </c>
      <c r="I779" s="18">
        <f t="shared" si="92"/>
        <v>0</v>
      </c>
      <c r="J779" s="18">
        <f t="shared" si="92"/>
        <v>0</v>
      </c>
      <c r="K779" s="18">
        <f t="shared" si="92"/>
        <v>0</v>
      </c>
      <c r="L779" s="18">
        <f t="shared" si="92"/>
        <v>0</v>
      </c>
      <c r="M779" s="20">
        <v>172</v>
      </c>
    </row>
    <row r="780" spans="3:13" ht="15.75" x14ac:dyDescent="0.25">
      <c r="C780" s="80"/>
      <c r="D780" s="74"/>
      <c r="E780" s="20">
        <v>2024</v>
      </c>
      <c r="F780" s="18">
        <f t="shared" si="90"/>
        <v>11887.9</v>
      </c>
      <c r="G780" s="68">
        <v>11887.9</v>
      </c>
      <c r="H780" s="18">
        <f t="shared" si="92"/>
        <v>0</v>
      </c>
      <c r="I780" s="18">
        <f t="shared" si="92"/>
        <v>0</v>
      </c>
      <c r="J780" s="18">
        <f t="shared" si="92"/>
        <v>0</v>
      </c>
      <c r="K780" s="18">
        <f t="shared" si="92"/>
        <v>0</v>
      </c>
      <c r="L780" s="18">
        <f t="shared" si="92"/>
        <v>0</v>
      </c>
      <c r="M780" s="20">
        <v>172</v>
      </c>
    </row>
    <row r="781" spans="3:13" ht="15.75" x14ac:dyDescent="0.25">
      <c r="C781" s="80"/>
      <c r="D781" s="74"/>
      <c r="E781" s="20">
        <v>2025</v>
      </c>
      <c r="F781" s="18">
        <f t="shared" si="90"/>
        <v>11887.9</v>
      </c>
      <c r="G781" s="68">
        <v>11887.9</v>
      </c>
      <c r="H781" s="18">
        <f t="shared" si="92"/>
        <v>0</v>
      </c>
      <c r="I781" s="18">
        <f t="shared" si="92"/>
        <v>0</v>
      </c>
      <c r="J781" s="18">
        <f t="shared" si="92"/>
        <v>0</v>
      </c>
      <c r="K781" s="18">
        <f t="shared" si="92"/>
        <v>0</v>
      </c>
      <c r="L781" s="18">
        <f t="shared" si="92"/>
        <v>0</v>
      </c>
      <c r="M781" s="20">
        <v>172</v>
      </c>
    </row>
    <row r="782" spans="3:13" ht="15.75" x14ac:dyDescent="0.25">
      <c r="C782" s="80"/>
      <c r="D782" s="74"/>
      <c r="E782" s="20">
        <v>2026</v>
      </c>
      <c r="F782" s="18">
        <f t="shared" si="90"/>
        <v>11887.9</v>
      </c>
      <c r="G782" s="68">
        <v>11887.9</v>
      </c>
      <c r="H782" s="18">
        <f t="shared" si="92"/>
        <v>0</v>
      </c>
      <c r="I782" s="18">
        <f t="shared" si="92"/>
        <v>0</v>
      </c>
      <c r="J782" s="18">
        <f t="shared" si="92"/>
        <v>0</v>
      </c>
      <c r="K782" s="18">
        <f t="shared" si="92"/>
        <v>0</v>
      </c>
      <c r="L782" s="18">
        <f t="shared" si="92"/>
        <v>0</v>
      </c>
      <c r="M782" s="20">
        <v>172</v>
      </c>
    </row>
    <row r="783" spans="3:13" ht="15.75" x14ac:dyDescent="0.25">
      <c r="C783" s="71" t="s">
        <v>146</v>
      </c>
      <c r="D783" s="74" t="s">
        <v>44</v>
      </c>
      <c r="E783" s="18" t="s">
        <v>42</v>
      </c>
      <c r="F783" s="18">
        <f t="shared" ref="F783:L783" si="93">SUM(F784:F790)</f>
        <v>258.7</v>
      </c>
      <c r="G783" s="2">
        <f t="shared" si="93"/>
        <v>258.7</v>
      </c>
      <c r="H783" s="18">
        <f t="shared" si="93"/>
        <v>0</v>
      </c>
      <c r="I783" s="18">
        <f t="shared" si="93"/>
        <v>0</v>
      </c>
      <c r="J783" s="18">
        <f t="shared" si="93"/>
        <v>0</v>
      </c>
      <c r="K783" s="18">
        <f t="shared" si="93"/>
        <v>0</v>
      </c>
      <c r="L783" s="18">
        <f t="shared" si="93"/>
        <v>0</v>
      </c>
      <c r="M783" s="20" t="s">
        <v>148</v>
      </c>
    </row>
    <row r="784" spans="3:13" ht="15.75" x14ac:dyDescent="0.25">
      <c r="C784" s="72"/>
      <c r="D784" s="74"/>
      <c r="E784" s="20">
        <v>2020</v>
      </c>
      <c r="F784" s="18">
        <f>SUM(G784:L784)</f>
        <v>258.7</v>
      </c>
      <c r="G784" s="68">
        <v>258.7</v>
      </c>
      <c r="H784" s="18">
        <v>0</v>
      </c>
      <c r="I784" s="18">
        <v>0</v>
      </c>
      <c r="J784" s="18"/>
      <c r="K784" s="18"/>
      <c r="L784" s="18">
        <v>0</v>
      </c>
      <c r="M784" s="20" t="s">
        <v>147</v>
      </c>
    </row>
    <row r="785" spans="3:13" ht="15.75" x14ac:dyDescent="0.25">
      <c r="C785" s="72"/>
      <c r="D785" s="74"/>
      <c r="E785" s="20">
        <v>2021</v>
      </c>
      <c r="F785" s="18">
        <f t="shared" ref="F785:F790" si="94">SUM(G785:L785)</f>
        <v>0</v>
      </c>
      <c r="G785" s="68">
        <v>0</v>
      </c>
      <c r="H785" s="18">
        <v>0</v>
      </c>
      <c r="I785" s="18">
        <v>0</v>
      </c>
      <c r="J785" s="18"/>
      <c r="K785" s="18"/>
      <c r="L785" s="18">
        <v>0</v>
      </c>
      <c r="M785" s="20"/>
    </row>
    <row r="786" spans="3:13" ht="15.75" x14ac:dyDescent="0.25">
      <c r="C786" s="72"/>
      <c r="D786" s="74"/>
      <c r="E786" s="20">
        <v>2022</v>
      </c>
      <c r="F786" s="18">
        <f t="shared" si="94"/>
        <v>0</v>
      </c>
      <c r="G786" s="68">
        <v>0</v>
      </c>
      <c r="H786" s="18">
        <v>0</v>
      </c>
      <c r="I786" s="18">
        <v>0</v>
      </c>
      <c r="J786" s="18"/>
      <c r="K786" s="18"/>
      <c r="L786" s="18">
        <v>0</v>
      </c>
      <c r="M786" s="20"/>
    </row>
    <row r="787" spans="3:13" ht="15.75" x14ac:dyDescent="0.25">
      <c r="C787" s="72"/>
      <c r="D787" s="74"/>
      <c r="E787" s="20">
        <v>2023</v>
      </c>
      <c r="F787" s="18">
        <f t="shared" si="94"/>
        <v>0</v>
      </c>
      <c r="G787" s="68">
        <v>0</v>
      </c>
      <c r="H787" s="18">
        <v>0</v>
      </c>
      <c r="I787" s="18">
        <v>0</v>
      </c>
      <c r="J787" s="18"/>
      <c r="K787" s="18"/>
      <c r="L787" s="18">
        <v>0</v>
      </c>
      <c r="M787" s="20"/>
    </row>
    <row r="788" spans="3:13" ht="15.75" x14ac:dyDescent="0.25">
      <c r="C788" s="72"/>
      <c r="D788" s="74"/>
      <c r="E788" s="20">
        <v>2024</v>
      </c>
      <c r="F788" s="18">
        <f t="shared" si="94"/>
        <v>0</v>
      </c>
      <c r="G788" s="68">
        <v>0</v>
      </c>
      <c r="H788" s="18">
        <v>0</v>
      </c>
      <c r="I788" s="18">
        <v>0</v>
      </c>
      <c r="J788" s="18"/>
      <c r="K788" s="18"/>
      <c r="L788" s="18">
        <v>0</v>
      </c>
      <c r="M788" s="20"/>
    </row>
    <row r="789" spans="3:13" ht="15.75" x14ac:dyDescent="0.25">
      <c r="C789" s="72"/>
      <c r="D789" s="74"/>
      <c r="E789" s="20">
        <v>2025</v>
      </c>
      <c r="F789" s="18">
        <f t="shared" si="94"/>
        <v>0</v>
      </c>
      <c r="G789" s="68">
        <v>0</v>
      </c>
      <c r="H789" s="18">
        <v>0</v>
      </c>
      <c r="I789" s="18">
        <v>0</v>
      </c>
      <c r="J789" s="18"/>
      <c r="K789" s="18"/>
      <c r="L789" s="18">
        <v>0</v>
      </c>
      <c r="M789" s="20"/>
    </row>
    <row r="790" spans="3:13" ht="15.75" x14ac:dyDescent="0.25">
      <c r="C790" s="73"/>
      <c r="D790" s="74"/>
      <c r="E790" s="20">
        <v>2026</v>
      </c>
      <c r="F790" s="18">
        <f t="shared" si="94"/>
        <v>0</v>
      </c>
      <c r="G790" s="68">
        <v>0</v>
      </c>
      <c r="H790" s="18">
        <v>0</v>
      </c>
      <c r="I790" s="18">
        <v>0</v>
      </c>
      <c r="J790" s="18"/>
      <c r="K790" s="18"/>
      <c r="L790" s="18">
        <v>0</v>
      </c>
      <c r="M790" s="20"/>
    </row>
    <row r="791" spans="3:13" ht="15.75" x14ac:dyDescent="0.25">
      <c r="C791" s="71" t="s">
        <v>168</v>
      </c>
      <c r="D791" s="74" t="s">
        <v>44</v>
      </c>
      <c r="E791" s="43" t="s">
        <v>42</v>
      </c>
      <c r="F791" s="43">
        <f t="shared" ref="F791:L791" si="95">SUM(F792:F798)</f>
        <v>270</v>
      </c>
      <c r="G791" s="2">
        <f t="shared" si="95"/>
        <v>270</v>
      </c>
      <c r="H791" s="43">
        <f t="shared" si="95"/>
        <v>0</v>
      </c>
      <c r="I791" s="43">
        <f t="shared" si="95"/>
        <v>0</v>
      </c>
      <c r="J791" s="43">
        <f t="shared" si="95"/>
        <v>0</v>
      </c>
      <c r="K791" s="43">
        <f t="shared" si="95"/>
        <v>0</v>
      </c>
      <c r="L791" s="43">
        <f t="shared" si="95"/>
        <v>0</v>
      </c>
      <c r="M791" s="20"/>
    </row>
    <row r="792" spans="3:13" ht="15.75" x14ac:dyDescent="0.25">
      <c r="C792" s="72"/>
      <c r="D792" s="74"/>
      <c r="E792" s="20">
        <v>2020</v>
      </c>
      <c r="F792" s="43">
        <f>SUM(G792:L792)</f>
        <v>270</v>
      </c>
      <c r="G792" s="68">
        <v>270</v>
      </c>
      <c r="H792" s="43">
        <v>0</v>
      </c>
      <c r="I792" s="43">
        <v>0</v>
      </c>
      <c r="J792" s="43"/>
      <c r="K792" s="43"/>
      <c r="L792" s="43">
        <v>0</v>
      </c>
      <c r="M792" s="20" t="s">
        <v>51</v>
      </c>
    </row>
    <row r="793" spans="3:13" ht="15.75" x14ac:dyDescent="0.25">
      <c r="C793" s="72"/>
      <c r="D793" s="74"/>
      <c r="E793" s="20">
        <v>2021</v>
      </c>
      <c r="F793" s="43">
        <f t="shared" ref="F793:F798" si="96">SUM(G793:L793)</f>
        <v>0</v>
      </c>
      <c r="G793" s="68">
        <v>0</v>
      </c>
      <c r="H793" s="43">
        <v>0</v>
      </c>
      <c r="I793" s="43">
        <v>0</v>
      </c>
      <c r="J793" s="43"/>
      <c r="K793" s="43"/>
      <c r="L793" s="43">
        <v>0</v>
      </c>
      <c r="M793" s="20"/>
    </row>
    <row r="794" spans="3:13" ht="15.75" x14ac:dyDescent="0.25">
      <c r="C794" s="72"/>
      <c r="D794" s="74"/>
      <c r="E794" s="20">
        <v>2022</v>
      </c>
      <c r="F794" s="43">
        <f t="shared" si="96"/>
        <v>0</v>
      </c>
      <c r="G794" s="68">
        <v>0</v>
      </c>
      <c r="H794" s="43">
        <v>0</v>
      </c>
      <c r="I794" s="43">
        <v>0</v>
      </c>
      <c r="J794" s="43"/>
      <c r="K794" s="43"/>
      <c r="L794" s="43">
        <v>0</v>
      </c>
      <c r="M794" s="20"/>
    </row>
    <row r="795" spans="3:13" ht="15.75" x14ac:dyDescent="0.25">
      <c r="C795" s="72"/>
      <c r="D795" s="74"/>
      <c r="E795" s="20">
        <v>2023</v>
      </c>
      <c r="F795" s="43">
        <f t="shared" si="96"/>
        <v>0</v>
      </c>
      <c r="G795" s="68">
        <v>0</v>
      </c>
      <c r="H795" s="43">
        <v>0</v>
      </c>
      <c r="I795" s="43">
        <v>0</v>
      </c>
      <c r="J795" s="43"/>
      <c r="K795" s="43"/>
      <c r="L795" s="43">
        <v>0</v>
      </c>
      <c r="M795" s="20"/>
    </row>
    <row r="796" spans="3:13" ht="15.75" x14ac:dyDescent="0.25">
      <c r="C796" s="72"/>
      <c r="D796" s="74"/>
      <c r="E796" s="20">
        <v>2024</v>
      </c>
      <c r="F796" s="43">
        <f t="shared" si="96"/>
        <v>0</v>
      </c>
      <c r="G796" s="68">
        <v>0</v>
      </c>
      <c r="H796" s="43">
        <v>0</v>
      </c>
      <c r="I796" s="43">
        <v>0</v>
      </c>
      <c r="J796" s="43"/>
      <c r="K796" s="43"/>
      <c r="L796" s="43">
        <v>0</v>
      </c>
      <c r="M796" s="20"/>
    </row>
    <row r="797" spans="3:13" ht="15.75" x14ac:dyDescent="0.25">
      <c r="C797" s="72"/>
      <c r="D797" s="74"/>
      <c r="E797" s="20">
        <v>2025</v>
      </c>
      <c r="F797" s="43">
        <f t="shared" si="96"/>
        <v>0</v>
      </c>
      <c r="G797" s="68">
        <v>0</v>
      </c>
      <c r="H797" s="43">
        <v>0</v>
      </c>
      <c r="I797" s="43">
        <v>0</v>
      </c>
      <c r="J797" s="43"/>
      <c r="K797" s="43"/>
      <c r="L797" s="43">
        <v>0</v>
      </c>
      <c r="M797" s="20"/>
    </row>
    <row r="798" spans="3:13" ht="15.75" x14ac:dyDescent="0.25">
      <c r="C798" s="73"/>
      <c r="D798" s="74"/>
      <c r="E798" s="20">
        <v>2026</v>
      </c>
      <c r="F798" s="43">
        <f t="shared" si="96"/>
        <v>0</v>
      </c>
      <c r="G798" s="68">
        <v>0</v>
      </c>
      <c r="H798" s="43">
        <v>0</v>
      </c>
      <c r="I798" s="43">
        <v>0</v>
      </c>
      <c r="J798" s="43"/>
      <c r="K798" s="43"/>
      <c r="L798" s="43">
        <v>0</v>
      </c>
      <c r="M798" s="20"/>
    </row>
    <row r="799" spans="3:13" ht="15.75" x14ac:dyDescent="0.25">
      <c r="C799" s="71" t="s">
        <v>169</v>
      </c>
      <c r="D799" s="74" t="s">
        <v>44</v>
      </c>
      <c r="E799" s="43" t="s">
        <v>42</v>
      </c>
      <c r="F799" s="43">
        <f t="shared" ref="F799:L799" si="97">SUM(F800:F806)</f>
        <v>100</v>
      </c>
      <c r="G799" s="2">
        <f t="shared" si="97"/>
        <v>100</v>
      </c>
      <c r="H799" s="43">
        <f t="shared" si="97"/>
        <v>0</v>
      </c>
      <c r="I799" s="43">
        <f t="shared" si="97"/>
        <v>0</v>
      </c>
      <c r="J799" s="43">
        <f t="shared" si="97"/>
        <v>0</v>
      </c>
      <c r="K799" s="43">
        <f t="shared" si="97"/>
        <v>0</v>
      </c>
      <c r="L799" s="43">
        <f t="shared" si="97"/>
        <v>0</v>
      </c>
      <c r="M799" s="20"/>
    </row>
    <row r="800" spans="3:13" ht="15.75" x14ac:dyDescent="0.25">
      <c r="C800" s="72"/>
      <c r="D800" s="74"/>
      <c r="E800" s="20">
        <v>2020</v>
      </c>
      <c r="F800" s="43">
        <f>SUM(G800:L800)</f>
        <v>100</v>
      </c>
      <c r="G800" s="68">
        <v>100</v>
      </c>
      <c r="H800" s="43">
        <v>0</v>
      </c>
      <c r="I800" s="43">
        <v>0</v>
      </c>
      <c r="J800" s="43"/>
      <c r="K800" s="43"/>
      <c r="L800" s="43">
        <v>0</v>
      </c>
      <c r="M800" s="20" t="s">
        <v>51</v>
      </c>
    </row>
    <row r="801" spans="3:13" ht="15.75" x14ac:dyDescent="0.25">
      <c r="C801" s="72"/>
      <c r="D801" s="74"/>
      <c r="E801" s="20">
        <v>2021</v>
      </c>
      <c r="F801" s="43">
        <f t="shared" ref="F801:F806" si="98">SUM(G801:L801)</f>
        <v>0</v>
      </c>
      <c r="G801" s="68">
        <v>0</v>
      </c>
      <c r="H801" s="43">
        <v>0</v>
      </c>
      <c r="I801" s="43">
        <v>0</v>
      </c>
      <c r="J801" s="43"/>
      <c r="K801" s="43"/>
      <c r="L801" s="43">
        <v>0</v>
      </c>
      <c r="M801" s="20"/>
    </row>
    <row r="802" spans="3:13" ht="15.75" x14ac:dyDescent="0.25">
      <c r="C802" s="72"/>
      <c r="D802" s="74"/>
      <c r="E802" s="20">
        <v>2022</v>
      </c>
      <c r="F802" s="43">
        <f t="shared" si="98"/>
        <v>0</v>
      </c>
      <c r="G802" s="68">
        <v>0</v>
      </c>
      <c r="H802" s="43">
        <v>0</v>
      </c>
      <c r="I802" s="43">
        <v>0</v>
      </c>
      <c r="J802" s="43"/>
      <c r="K802" s="43"/>
      <c r="L802" s="43">
        <v>0</v>
      </c>
      <c r="M802" s="20"/>
    </row>
    <row r="803" spans="3:13" ht="15.75" x14ac:dyDescent="0.25">
      <c r="C803" s="72"/>
      <c r="D803" s="74"/>
      <c r="E803" s="20">
        <v>2023</v>
      </c>
      <c r="F803" s="43">
        <f t="shared" si="98"/>
        <v>0</v>
      </c>
      <c r="G803" s="68">
        <v>0</v>
      </c>
      <c r="H803" s="43">
        <v>0</v>
      </c>
      <c r="I803" s="43">
        <v>0</v>
      </c>
      <c r="J803" s="43"/>
      <c r="K803" s="43"/>
      <c r="L803" s="43">
        <v>0</v>
      </c>
      <c r="M803" s="20"/>
    </row>
    <row r="804" spans="3:13" ht="15.75" x14ac:dyDescent="0.25">
      <c r="C804" s="72"/>
      <c r="D804" s="74"/>
      <c r="E804" s="20">
        <v>2024</v>
      </c>
      <c r="F804" s="43">
        <f t="shared" si="98"/>
        <v>0</v>
      </c>
      <c r="G804" s="68">
        <v>0</v>
      </c>
      <c r="H804" s="43">
        <v>0</v>
      </c>
      <c r="I804" s="43">
        <v>0</v>
      </c>
      <c r="J804" s="43"/>
      <c r="K804" s="43"/>
      <c r="L804" s="43">
        <v>0</v>
      </c>
      <c r="M804" s="20"/>
    </row>
    <row r="805" spans="3:13" ht="15.75" x14ac:dyDescent="0.25">
      <c r="C805" s="72"/>
      <c r="D805" s="74"/>
      <c r="E805" s="20">
        <v>2025</v>
      </c>
      <c r="F805" s="43">
        <f t="shared" si="98"/>
        <v>0</v>
      </c>
      <c r="G805" s="68">
        <v>0</v>
      </c>
      <c r="H805" s="43">
        <v>0</v>
      </c>
      <c r="I805" s="43">
        <v>0</v>
      </c>
      <c r="J805" s="43"/>
      <c r="K805" s="43"/>
      <c r="L805" s="43">
        <v>0</v>
      </c>
      <c r="M805" s="55"/>
    </row>
    <row r="806" spans="3:13" ht="15.75" x14ac:dyDescent="0.25">
      <c r="C806" s="73"/>
      <c r="D806" s="74"/>
      <c r="E806" s="20">
        <v>2026</v>
      </c>
      <c r="F806" s="43">
        <f t="shared" si="98"/>
        <v>0</v>
      </c>
      <c r="G806" s="68">
        <v>0</v>
      </c>
      <c r="H806" s="43">
        <v>0</v>
      </c>
      <c r="I806" s="43">
        <v>0</v>
      </c>
      <c r="J806" s="43"/>
      <c r="K806" s="43"/>
      <c r="L806" s="43">
        <v>0</v>
      </c>
      <c r="M806" s="56"/>
    </row>
    <row r="807" spans="3:13" ht="15.75" x14ac:dyDescent="0.25">
      <c r="C807" s="71" t="s">
        <v>170</v>
      </c>
      <c r="D807" s="74" t="s">
        <v>44</v>
      </c>
      <c r="E807" s="43" t="s">
        <v>42</v>
      </c>
      <c r="F807" s="43">
        <f t="shared" ref="F807:L807" si="99">SUM(F808:F814)</f>
        <v>843.3</v>
      </c>
      <c r="G807" s="2">
        <f t="shared" si="99"/>
        <v>843.3</v>
      </c>
      <c r="H807" s="43">
        <f t="shared" si="99"/>
        <v>0</v>
      </c>
      <c r="I807" s="43">
        <f t="shared" si="99"/>
        <v>0</v>
      </c>
      <c r="J807" s="43">
        <f t="shared" si="99"/>
        <v>0</v>
      </c>
      <c r="K807" s="43">
        <f t="shared" si="99"/>
        <v>0</v>
      </c>
      <c r="L807" s="43">
        <f t="shared" si="99"/>
        <v>0</v>
      </c>
      <c r="M807" s="20"/>
    </row>
    <row r="808" spans="3:13" ht="15.75" x14ac:dyDescent="0.25">
      <c r="C808" s="72"/>
      <c r="D808" s="74"/>
      <c r="E808" s="20">
        <v>2020</v>
      </c>
      <c r="F808" s="43">
        <f>SUM(G808:L808)</f>
        <v>843.3</v>
      </c>
      <c r="G808" s="68">
        <v>843.3</v>
      </c>
      <c r="H808" s="43">
        <v>0</v>
      </c>
      <c r="I808" s="43">
        <v>0</v>
      </c>
      <c r="J808" s="43"/>
      <c r="K808" s="43"/>
      <c r="L808" s="43">
        <v>0</v>
      </c>
      <c r="M808" s="20" t="s">
        <v>51</v>
      </c>
    </row>
    <row r="809" spans="3:13" ht="15.75" x14ac:dyDescent="0.25">
      <c r="C809" s="72"/>
      <c r="D809" s="74"/>
      <c r="E809" s="20">
        <v>2021</v>
      </c>
      <c r="F809" s="43">
        <f t="shared" ref="F809:F814" si="100">SUM(G809:L809)</f>
        <v>0</v>
      </c>
      <c r="G809" s="68">
        <v>0</v>
      </c>
      <c r="H809" s="43">
        <v>0</v>
      </c>
      <c r="I809" s="43">
        <v>0</v>
      </c>
      <c r="J809" s="43"/>
      <c r="K809" s="43"/>
      <c r="L809" s="43">
        <v>0</v>
      </c>
      <c r="M809" s="20"/>
    </row>
    <row r="810" spans="3:13" ht="15.75" x14ac:dyDescent="0.25">
      <c r="C810" s="72"/>
      <c r="D810" s="74"/>
      <c r="E810" s="20">
        <v>2022</v>
      </c>
      <c r="F810" s="43">
        <f t="shared" si="100"/>
        <v>0</v>
      </c>
      <c r="G810" s="68">
        <v>0</v>
      </c>
      <c r="H810" s="43">
        <v>0</v>
      </c>
      <c r="I810" s="43">
        <v>0</v>
      </c>
      <c r="J810" s="43"/>
      <c r="K810" s="43"/>
      <c r="L810" s="43">
        <v>0</v>
      </c>
      <c r="M810" s="20"/>
    </row>
    <row r="811" spans="3:13" ht="15.75" x14ac:dyDescent="0.25">
      <c r="C811" s="72"/>
      <c r="D811" s="74"/>
      <c r="E811" s="20">
        <v>2023</v>
      </c>
      <c r="F811" s="43">
        <f t="shared" si="100"/>
        <v>0</v>
      </c>
      <c r="G811" s="68">
        <v>0</v>
      </c>
      <c r="H811" s="43">
        <v>0</v>
      </c>
      <c r="I811" s="43">
        <v>0</v>
      </c>
      <c r="J811" s="43"/>
      <c r="K811" s="43"/>
      <c r="L811" s="43">
        <v>0</v>
      </c>
      <c r="M811" s="20"/>
    </row>
    <row r="812" spans="3:13" ht="15.75" x14ac:dyDescent="0.25">
      <c r="C812" s="72"/>
      <c r="D812" s="74"/>
      <c r="E812" s="20">
        <v>2024</v>
      </c>
      <c r="F812" s="43">
        <f t="shared" si="100"/>
        <v>0</v>
      </c>
      <c r="G812" s="68">
        <v>0</v>
      </c>
      <c r="H812" s="43">
        <v>0</v>
      </c>
      <c r="I812" s="43">
        <v>0</v>
      </c>
      <c r="J812" s="43"/>
      <c r="K812" s="43"/>
      <c r="L812" s="43">
        <v>0</v>
      </c>
      <c r="M812" s="20"/>
    </row>
    <row r="813" spans="3:13" ht="15.75" x14ac:dyDescent="0.25">
      <c r="C813" s="72"/>
      <c r="D813" s="74"/>
      <c r="E813" s="20">
        <v>2025</v>
      </c>
      <c r="F813" s="43">
        <f t="shared" si="100"/>
        <v>0</v>
      </c>
      <c r="G813" s="68">
        <v>0</v>
      </c>
      <c r="H813" s="43">
        <v>0</v>
      </c>
      <c r="I813" s="43">
        <v>0</v>
      </c>
      <c r="J813" s="43"/>
      <c r="K813" s="43"/>
      <c r="L813" s="43">
        <v>0</v>
      </c>
      <c r="M813" s="20"/>
    </row>
    <row r="814" spans="3:13" ht="15.75" x14ac:dyDescent="0.25">
      <c r="C814" s="73"/>
      <c r="D814" s="74"/>
      <c r="E814" s="20">
        <v>2026</v>
      </c>
      <c r="F814" s="43">
        <f t="shared" si="100"/>
        <v>0</v>
      </c>
      <c r="G814" s="68">
        <v>0</v>
      </c>
      <c r="H814" s="43">
        <v>0</v>
      </c>
      <c r="I814" s="43">
        <v>0</v>
      </c>
      <c r="J814" s="43"/>
      <c r="K814" s="43"/>
      <c r="L814" s="43">
        <v>0</v>
      </c>
      <c r="M814" s="20"/>
    </row>
    <row r="815" spans="3:13" ht="15.75" customHeight="1" x14ac:dyDescent="0.25">
      <c r="C815" s="71" t="s">
        <v>171</v>
      </c>
      <c r="D815" s="74" t="s">
        <v>44</v>
      </c>
      <c r="E815" s="43" t="s">
        <v>42</v>
      </c>
      <c r="F815" s="43">
        <f t="shared" ref="F815:L815" si="101">SUM(F816:F822)</f>
        <v>416.4</v>
      </c>
      <c r="G815" s="2">
        <f t="shared" si="101"/>
        <v>416.4</v>
      </c>
      <c r="H815" s="43">
        <f t="shared" si="101"/>
        <v>0</v>
      </c>
      <c r="I815" s="43">
        <f t="shared" si="101"/>
        <v>0</v>
      </c>
      <c r="J815" s="43">
        <f t="shared" si="101"/>
        <v>0</v>
      </c>
      <c r="K815" s="43">
        <f t="shared" si="101"/>
        <v>0</v>
      </c>
      <c r="L815" s="43">
        <f t="shared" si="101"/>
        <v>0</v>
      </c>
      <c r="M815" s="20"/>
    </row>
    <row r="816" spans="3:13" ht="15.75" x14ac:dyDescent="0.25">
      <c r="C816" s="72"/>
      <c r="D816" s="74"/>
      <c r="E816" s="20">
        <v>2020</v>
      </c>
      <c r="F816" s="43">
        <f>SUM(G816:L816)</f>
        <v>416.4</v>
      </c>
      <c r="G816" s="68">
        <v>416.4</v>
      </c>
      <c r="H816" s="43">
        <v>0</v>
      </c>
      <c r="I816" s="43">
        <v>0</v>
      </c>
      <c r="J816" s="43"/>
      <c r="K816" s="43"/>
      <c r="L816" s="43">
        <v>0</v>
      </c>
      <c r="M816" s="20" t="s">
        <v>51</v>
      </c>
    </row>
    <row r="817" spans="3:13" ht="15.75" x14ac:dyDescent="0.25">
      <c r="C817" s="72"/>
      <c r="D817" s="74"/>
      <c r="E817" s="20">
        <v>2021</v>
      </c>
      <c r="F817" s="43">
        <f t="shared" ref="F817:F822" si="102">SUM(G817:L817)</f>
        <v>0</v>
      </c>
      <c r="G817" s="34">
        <v>0</v>
      </c>
      <c r="H817" s="43">
        <v>0</v>
      </c>
      <c r="I817" s="43">
        <v>0</v>
      </c>
      <c r="J817" s="43"/>
      <c r="K817" s="43"/>
      <c r="L817" s="43">
        <v>0</v>
      </c>
      <c r="M817" s="20"/>
    </row>
    <row r="818" spans="3:13" ht="15.75" x14ac:dyDescent="0.25">
      <c r="C818" s="72"/>
      <c r="D818" s="74"/>
      <c r="E818" s="20">
        <v>2022</v>
      </c>
      <c r="F818" s="43">
        <f t="shared" si="102"/>
        <v>0</v>
      </c>
      <c r="G818" s="34">
        <v>0</v>
      </c>
      <c r="H818" s="43">
        <v>0</v>
      </c>
      <c r="I818" s="43">
        <v>0</v>
      </c>
      <c r="J818" s="43"/>
      <c r="K818" s="43"/>
      <c r="L818" s="43">
        <v>0</v>
      </c>
      <c r="M818" s="20"/>
    </row>
    <row r="819" spans="3:13" ht="15.75" x14ac:dyDescent="0.25">
      <c r="C819" s="72"/>
      <c r="D819" s="74"/>
      <c r="E819" s="20">
        <v>2023</v>
      </c>
      <c r="F819" s="43">
        <f t="shared" si="102"/>
        <v>0</v>
      </c>
      <c r="G819" s="34">
        <v>0</v>
      </c>
      <c r="H819" s="43">
        <v>0</v>
      </c>
      <c r="I819" s="43">
        <v>0</v>
      </c>
      <c r="J819" s="43"/>
      <c r="K819" s="43"/>
      <c r="L819" s="43">
        <v>0</v>
      </c>
      <c r="M819" s="20"/>
    </row>
    <row r="820" spans="3:13" ht="15.75" x14ac:dyDescent="0.25">
      <c r="C820" s="72"/>
      <c r="D820" s="74"/>
      <c r="E820" s="20">
        <v>2024</v>
      </c>
      <c r="F820" s="43">
        <f t="shared" si="102"/>
        <v>0</v>
      </c>
      <c r="G820" s="34">
        <v>0</v>
      </c>
      <c r="H820" s="43">
        <v>0</v>
      </c>
      <c r="I820" s="43">
        <v>0</v>
      </c>
      <c r="J820" s="43"/>
      <c r="K820" s="43"/>
      <c r="L820" s="43">
        <v>0</v>
      </c>
      <c r="M820" s="20"/>
    </row>
    <row r="821" spans="3:13" ht="15.75" x14ac:dyDescent="0.25">
      <c r="C821" s="72"/>
      <c r="D821" s="74"/>
      <c r="E821" s="20">
        <v>2025</v>
      </c>
      <c r="F821" s="43">
        <f t="shared" si="102"/>
        <v>0</v>
      </c>
      <c r="G821" s="34">
        <v>0</v>
      </c>
      <c r="H821" s="43">
        <v>0</v>
      </c>
      <c r="I821" s="43">
        <v>0</v>
      </c>
      <c r="J821" s="43"/>
      <c r="K821" s="43"/>
      <c r="L821" s="43">
        <v>0</v>
      </c>
      <c r="M821" s="20"/>
    </row>
    <row r="822" spans="3:13" ht="15.75" x14ac:dyDescent="0.25">
      <c r="C822" s="73"/>
      <c r="D822" s="74"/>
      <c r="E822" s="20">
        <v>2026</v>
      </c>
      <c r="F822" s="43">
        <f t="shared" si="102"/>
        <v>0</v>
      </c>
      <c r="G822" s="34">
        <v>0</v>
      </c>
      <c r="H822" s="43">
        <v>0</v>
      </c>
      <c r="I822" s="43">
        <v>0</v>
      </c>
      <c r="J822" s="43"/>
      <c r="K822" s="43"/>
      <c r="L822" s="43">
        <v>0</v>
      </c>
      <c r="M822" s="20"/>
    </row>
    <row r="823" spans="3:13" ht="15.75" x14ac:dyDescent="0.25">
      <c r="C823" s="51"/>
      <c r="D823" s="51"/>
      <c r="E823" s="52"/>
      <c r="F823" s="53"/>
      <c r="G823" s="54"/>
      <c r="H823" s="53"/>
      <c r="I823" s="53"/>
      <c r="J823" s="53"/>
      <c r="K823" s="53"/>
      <c r="L823" s="53"/>
      <c r="M823" s="52"/>
    </row>
    <row r="824" spans="3:13" ht="18.75" x14ac:dyDescent="0.25">
      <c r="C824" s="96" t="s">
        <v>77</v>
      </c>
      <c r="D824" s="96"/>
      <c r="E824" s="96"/>
      <c r="F824" s="35">
        <f>G824+H824+I824</f>
        <v>5270971.1890799999</v>
      </c>
      <c r="G824" s="35">
        <f>G8+G24+G32+G88+G104+G120+G144+G152+G160+G176+G192+G200+G208+G216+G224+G232+G248+G264+G280+G288+G296+G312+G320+G328+G344+G352+G360+G368+G376+G384+G392+G16+G40+G48+G56+G64+G72+G80+G128+G136+G168+G256+G336+G184+G240+G400+G408+G416+G424+G432+G440+G448+G456+G464+G112+G304+G472+G488+G504+G496+G480+G272+G96</f>
        <v>3820759.1107299998</v>
      </c>
      <c r="H824" s="42">
        <f>H8+H24+H32+H88+H104+H120+H144+H152+H160+H176+H192+H200+H208+H216+H224+H232+H248+H264+H280+H288+H296+H312+H320+H328+H344+H352+H360+H368+H376+H384+H392+H16+H272</f>
        <v>585485.87494999997</v>
      </c>
      <c r="I824" s="35">
        <f>I8+I24+I32+I88+I104+I120+I144+I152+I160+I176+I192+I200+I208+I216+I224+I232+I248+I264+I280+I288+I296+I312+I320+I328+I344+I352+I360+I368+I376+I384+I392+I274</f>
        <v>864726.2034</v>
      </c>
      <c r="J824" s="36">
        <f>J8+J24+J32+J88+J104+J120+J144+J152+J160+J176+J192+J200+J208+J216+J224+J232+J248+J264+J280+J288+J296+J312+J320+J328+J344+J352+J360+J368+J376+J384+J392</f>
        <v>0</v>
      </c>
      <c r="K824" s="36">
        <f>K8+K24+K32+K88+K104+K120+K144+K152+K160+K176+K192+K200+K208+K216+K224+K232+K248+K264+K280+K288+K296+K312+K320+K328+K344+K352+K360+K368+K376+K384+K392</f>
        <v>0</v>
      </c>
      <c r="L824" s="36"/>
      <c r="M824" s="37"/>
    </row>
    <row r="825" spans="3:13" ht="18.75" x14ac:dyDescent="0.25">
      <c r="C825" s="38"/>
      <c r="D825" s="38"/>
      <c r="E825" s="38"/>
      <c r="F825" s="35"/>
      <c r="G825" s="39"/>
      <c r="H825" s="39"/>
      <c r="I825" s="39"/>
    </row>
    <row r="826" spans="3:13" ht="18.75" x14ac:dyDescent="0.25">
      <c r="C826" s="95" t="s">
        <v>78</v>
      </c>
      <c r="D826" s="95"/>
      <c r="E826" s="95"/>
      <c r="F826" s="35">
        <f>G826+H826+I826</f>
        <v>1572580.1599999997</v>
      </c>
      <c r="G826" s="39">
        <f>G515+G523+G531+G539+G587+G603+G611+G619+G627+G635+G643+G651+G659+G595+G547+G555+G563+G571+G579+G667+G675+G683+G723+G715+G707+G699+G691+G731+G739</f>
        <v>1399828.5599999998</v>
      </c>
      <c r="H826" s="39">
        <f>H515+H523+H531+H539+H587+H603+H611+H619+H627+H635+H643+H651+H659+H667+H675+H683+H691</f>
        <v>172751.59999999998</v>
      </c>
      <c r="I826" s="39">
        <f>I515+I523+I531+I539+I587+I603+I611+I619+I627+I635+I643+I651+I659</f>
        <v>0</v>
      </c>
    </row>
    <row r="827" spans="3:13" ht="18.75" x14ac:dyDescent="0.25">
      <c r="C827" s="38"/>
      <c r="D827" s="38"/>
      <c r="E827" s="38"/>
      <c r="F827" s="35"/>
      <c r="G827" s="39"/>
      <c r="H827" s="39"/>
      <c r="I827" s="39"/>
    </row>
    <row r="828" spans="3:13" ht="18.75" x14ac:dyDescent="0.25">
      <c r="C828" s="95" t="s">
        <v>79</v>
      </c>
      <c r="D828" s="95"/>
      <c r="E828" s="95"/>
      <c r="F828" s="35">
        <f>G828+H828+I828</f>
        <v>590001.9</v>
      </c>
      <c r="G828" s="39">
        <f>G751+G759+G767+G775+G783+G791+G799+G807+G815</f>
        <v>589842.6</v>
      </c>
      <c r="H828" s="39">
        <f>H751+H759+H767+H775</f>
        <v>159.30000000000001</v>
      </c>
      <c r="I828" s="39">
        <f>I751+I759+I767+I775</f>
        <v>0</v>
      </c>
    </row>
    <row r="829" spans="3:13" ht="18.75" x14ac:dyDescent="0.25">
      <c r="C829" s="38"/>
      <c r="D829" s="38"/>
      <c r="E829" s="38"/>
      <c r="F829" s="35"/>
      <c r="G829" s="39"/>
      <c r="H829" s="39"/>
      <c r="I829" s="39"/>
    </row>
    <row r="830" spans="3:13" ht="18.75" x14ac:dyDescent="0.25">
      <c r="C830" s="95" t="s">
        <v>80</v>
      </c>
      <c r="D830" s="95"/>
      <c r="E830" s="95"/>
      <c r="F830" s="39">
        <f>F824+F826+F828</f>
        <v>7433553.2490800004</v>
      </c>
      <c r="G830" s="39">
        <f>G824+G826+G828</f>
        <v>5810430.2707299991</v>
      </c>
      <c r="H830" s="39">
        <f>H824+H826+H828</f>
        <v>758396.77494999999</v>
      </c>
      <c r="I830" s="39">
        <f>I824+I826+I828</f>
        <v>864726.2034</v>
      </c>
    </row>
  </sheetData>
  <mergeCells count="277">
    <mergeCell ref="D496:D503"/>
    <mergeCell ref="D504:D511"/>
    <mergeCell ref="C320:C327"/>
    <mergeCell ref="C328:C335"/>
    <mergeCell ref="C264:C271"/>
    <mergeCell ref="D352:D359"/>
    <mergeCell ref="D280:D287"/>
    <mergeCell ref="C304:C311"/>
    <mergeCell ref="C272:C279"/>
    <mergeCell ref="C376:C383"/>
    <mergeCell ref="C464:C471"/>
    <mergeCell ref="D464:D471"/>
    <mergeCell ref="C6:M6"/>
    <mergeCell ref="D168:D175"/>
    <mergeCell ref="C184:C191"/>
    <mergeCell ref="D184:D191"/>
    <mergeCell ref="C256:C263"/>
    <mergeCell ref="D256:D263"/>
    <mergeCell ref="C288:C295"/>
    <mergeCell ref="C336:C343"/>
    <mergeCell ref="D336:D343"/>
    <mergeCell ref="D128:D135"/>
    <mergeCell ref="D112:D119"/>
    <mergeCell ref="C7:M7"/>
    <mergeCell ref="D320:D327"/>
    <mergeCell ref="D328:D335"/>
    <mergeCell ref="D8:D15"/>
    <mergeCell ref="D24:D31"/>
    <mergeCell ref="D32:D39"/>
    <mergeCell ref="D88:D95"/>
    <mergeCell ref="D248:D255"/>
    <mergeCell ref="D264:D271"/>
    <mergeCell ref="D136:D143"/>
    <mergeCell ref="D176:D183"/>
    <mergeCell ref="D104:D111"/>
    <mergeCell ref="M751:M758"/>
    <mergeCell ref="D523:D530"/>
    <mergeCell ref="D531:D538"/>
    <mergeCell ref="D539:D546"/>
    <mergeCell ref="D683:D690"/>
    <mergeCell ref="C683:C690"/>
    <mergeCell ref="C750:M750"/>
    <mergeCell ref="C627:C634"/>
    <mergeCell ref="C691:C698"/>
    <mergeCell ref="D691:D698"/>
    <mergeCell ref="D699:D706"/>
    <mergeCell ref="D707:D714"/>
    <mergeCell ref="D715:D722"/>
    <mergeCell ref="D723:D730"/>
    <mergeCell ref="C699:C706"/>
    <mergeCell ref="C707:C714"/>
    <mergeCell ref="C715:C722"/>
    <mergeCell ref="C723:C730"/>
    <mergeCell ref="D667:D674"/>
    <mergeCell ref="C667:C674"/>
    <mergeCell ref="C240:C247"/>
    <mergeCell ref="D240:D247"/>
    <mergeCell ref="C232:C239"/>
    <mergeCell ref="C280:C287"/>
    <mergeCell ref="D767:D774"/>
    <mergeCell ref="C775:C782"/>
    <mergeCell ref="C767:C774"/>
    <mergeCell ref="D775:D782"/>
    <mergeCell ref="D759:D766"/>
    <mergeCell ref="D751:D758"/>
    <mergeCell ref="D675:D682"/>
    <mergeCell ref="C675:C682"/>
    <mergeCell ref="D635:D642"/>
    <mergeCell ref="D643:D650"/>
    <mergeCell ref="D651:D658"/>
    <mergeCell ref="D587:D594"/>
    <mergeCell ref="D515:D522"/>
    <mergeCell ref="D619:D626"/>
    <mergeCell ref="C611:C618"/>
    <mergeCell ref="C513:M513"/>
    <mergeCell ref="C514:M514"/>
    <mergeCell ref="C472:C479"/>
    <mergeCell ref="C384:C391"/>
    <mergeCell ref="C539:C546"/>
    <mergeCell ref="C312:C319"/>
    <mergeCell ref="C830:E830"/>
    <mergeCell ref="A340:A347"/>
    <mergeCell ref="C595:C602"/>
    <mergeCell ref="D595:D602"/>
    <mergeCell ref="C824:E824"/>
    <mergeCell ref="C826:E826"/>
    <mergeCell ref="C828:E828"/>
    <mergeCell ref="C748:M748"/>
    <mergeCell ref="A380:A387"/>
    <mergeCell ref="C555:C562"/>
    <mergeCell ref="D555:D562"/>
    <mergeCell ref="C563:C570"/>
    <mergeCell ref="D563:D570"/>
    <mergeCell ref="C571:C578"/>
    <mergeCell ref="D571:D578"/>
    <mergeCell ref="C579:C586"/>
    <mergeCell ref="D579:D586"/>
    <mergeCell ref="C587:C594"/>
    <mergeCell ref="C619:C626"/>
    <mergeCell ref="M767:M774"/>
    <mergeCell ref="C512:M512"/>
    <mergeCell ref="C603:C610"/>
    <mergeCell ref="C531:C538"/>
    <mergeCell ref="I2:M2"/>
    <mergeCell ref="I1:M1"/>
    <mergeCell ref="B160:B163"/>
    <mergeCell ref="A3:M3"/>
    <mergeCell ref="A24:A31"/>
    <mergeCell ref="C32:C39"/>
    <mergeCell ref="A32:A39"/>
    <mergeCell ref="C16:C23"/>
    <mergeCell ref="D16:D23"/>
    <mergeCell ref="C40:C47"/>
    <mergeCell ref="D40:D47"/>
    <mergeCell ref="C48:C55"/>
    <mergeCell ref="D48:D55"/>
    <mergeCell ref="C56:C63"/>
    <mergeCell ref="D56:D63"/>
    <mergeCell ref="C64:C71"/>
    <mergeCell ref="A8:A15"/>
    <mergeCell ref="C8:C15"/>
    <mergeCell ref="D64:D71"/>
    <mergeCell ref="C72:C79"/>
    <mergeCell ref="D72:D79"/>
    <mergeCell ref="C80:C87"/>
    <mergeCell ref="D80:D87"/>
    <mergeCell ref="C5:M5"/>
    <mergeCell ref="D120:D127"/>
    <mergeCell ref="D144:D151"/>
    <mergeCell ref="D96:D103"/>
    <mergeCell ref="A16:A23"/>
    <mergeCell ref="C24:C31"/>
    <mergeCell ref="C136:C143"/>
    <mergeCell ref="C192:C199"/>
    <mergeCell ref="A104:A111"/>
    <mergeCell ref="C200:C207"/>
    <mergeCell ref="A120:A127"/>
    <mergeCell ref="D152:D159"/>
    <mergeCell ref="D160:D167"/>
    <mergeCell ref="D192:D199"/>
    <mergeCell ref="D200:D207"/>
    <mergeCell ref="C128:C135"/>
    <mergeCell ref="A88:A95"/>
    <mergeCell ref="A56:A63"/>
    <mergeCell ref="C144:C151"/>
    <mergeCell ref="A40:A47"/>
    <mergeCell ref="C104:C111"/>
    <mergeCell ref="A48:A55"/>
    <mergeCell ref="C120:C127"/>
    <mergeCell ref="C88:C95"/>
    <mergeCell ref="A112:A119"/>
    <mergeCell ref="C208:C215"/>
    <mergeCell ref="A64:A71"/>
    <mergeCell ref="C152:C159"/>
    <mergeCell ref="A72:A79"/>
    <mergeCell ref="C160:C167"/>
    <mergeCell ref="A80:A87"/>
    <mergeCell ref="C176:C183"/>
    <mergeCell ref="C168:C175"/>
    <mergeCell ref="A144:A151"/>
    <mergeCell ref="A171:A178"/>
    <mergeCell ref="A128:A135"/>
    <mergeCell ref="A136:A143"/>
    <mergeCell ref="A152:A159"/>
    <mergeCell ref="A190:A197"/>
    <mergeCell ref="A198:A205"/>
    <mergeCell ref="A206:A213"/>
    <mergeCell ref="A214:A221"/>
    <mergeCell ref="A160:A170"/>
    <mergeCell ref="B179:B182"/>
    <mergeCell ref="A182:A189"/>
    <mergeCell ref="C112:C119"/>
    <mergeCell ref="A96:A103"/>
    <mergeCell ref="C96:C103"/>
    <mergeCell ref="C216:C223"/>
    <mergeCell ref="A230:A237"/>
    <mergeCell ref="C352:C359"/>
    <mergeCell ref="A238:A253"/>
    <mergeCell ref="C360:C367"/>
    <mergeCell ref="A254:A261"/>
    <mergeCell ref="C368:C375"/>
    <mergeCell ref="A262:A266"/>
    <mergeCell ref="A222:A229"/>
    <mergeCell ref="C344:C351"/>
    <mergeCell ref="A332:A339"/>
    <mergeCell ref="A348:A355"/>
    <mergeCell ref="A364:A371"/>
    <mergeCell ref="A372:A379"/>
    <mergeCell ref="A267:A282"/>
    <mergeCell ref="A316:A323"/>
    <mergeCell ref="A324:A331"/>
    <mergeCell ref="A292:A299"/>
    <mergeCell ref="A300:A315"/>
    <mergeCell ref="A283:A287"/>
    <mergeCell ref="B288:B291"/>
    <mergeCell ref="A356:A363"/>
    <mergeCell ref="C224:C231"/>
    <mergeCell ref="C248:C255"/>
    <mergeCell ref="C296:C303"/>
    <mergeCell ref="A542:A549"/>
    <mergeCell ref="C759:C766"/>
    <mergeCell ref="A388:A395"/>
    <mergeCell ref="C635:C642"/>
    <mergeCell ref="A396:A514"/>
    <mergeCell ref="C643:C650"/>
    <mergeCell ref="A515:A522"/>
    <mergeCell ref="C651:C658"/>
    <mergeCell ref="A531:A532"/>
    <mergeCell ref="B531:B532"/>
    <mergeCell ref="A558:A565"/>
    <mergeCell ref="A550:A557"/>
    <mergeCell ref="A523:A530"/>
    <mergeCell ref="A534:A541"/>
    <mergeCell ref="C448:C455"/>
    <mergeCell ref="C408:C415"/>
    <mergeCell ref="C659:C666"/>
    <mergeCell ref="C751:C758"/>
    <mergeCell ref="C749:M749"/>
    <mergeCell ref="C416:C423"/>
    <mergeCell ref="D416:D423"/>
    <mergeCell ref="C392:C399"/>
    <mergeCell ref="C480:C487"/>
    <mergeCell ref="D480:D487"/>
    <mergeCell ref="D603:D610"/>
    <mergeCell ref="D611:D618"/>
    <mergeCell ref="D659:D666"/>
    <mergeCell ref="D384:D391"/>
    <mergeCell ref="D392:D399"/>
    <mergeCell ref="D627:D634"/>
    <mergeCell ref="C400:C407"/>
    <mergeCell ref="D400:D407"/>
    <mergeCell ref="D448:D455"/>
    <mergeCell ref="C440:C447"/>
    <mergeCell ref="D440:D447"/>
    <mergeCell ref="C432:C439"/>
    <mergeCell ref="C456:C463"/>
    <mergeCell ref="D456:D463"/>
    <mergeCell ref="C547:C554"/>
    <mergeCell ref="D547:D554"/>
    <mergeCell ref="C523:C530"/>
    <mergeCell ref="D472:D479"/>
    <mergeCell ref="C424:C431"/>
    <mergeCell ref="D424:D431"/>
    <mergeCell ref="C496:C503"/>
    <mergeCell ref="C504:C511"/>
    <mergeCell ref="C488:C495"/>
    <mergeCell ref="C515:C522"/>
    <mergeCell ref="D208:D215"/>
    <mergeCell ref="D408:D415"/>
    <mergeCell ref="D488:D495"/>
    <mergeCell ref="D360:D367"/>
    <mergeCell ref="D368:D375"/>
    <mergeCell ref="D344:D351"/>
    <mergeCell ref="D432:D439"/>
    <mergeCell ref="D376:D383"/>
    <mergeCell ref="D304:D311"/>
    <mergeCell ref="D216:D223"/>
    <mergeCell ref="D224:D231"/>
    <mergeCell ref="D232:D239"/>
    <mergeCell ref="D272:D279"/>
    <mergeCell ref="D288:D295"/>
    <mergeCell ref="D296:D303"/>
    <mergeCell ref="D312:D319"/>
    <mergeCell ref="C815:C822"/>
    <mergeCell ref="D815:D822"/>
    <mergeCell ref="D731:D738"/>
    <mergeCell ref="C731:C738"/>
    <mergeCell ref="D739:D746"/>
    <mergeCell ref="C739:C746"/>
    <mergeCell ref="D791:D798"/>
    <mergeCell ref="C791:C798"/>
    <mergeCell ref="D799:D806"/>
    <mergeCell ref="C799:C806"/>
    <mergeCell ref="C807:C814"/>
    <mergeCell ref="D807:D814"/>
    <mergeCell ref="D783:D790"/>
    <mergeCell ref="C783:C790"/>
  </mergeCells>
  <phoneticPr fontId="11" type="noConversion"/>
  <pageMargins left="0.39370078740157483" right="0.47244094488188981" top="0.94488188976377963" bottom="0.35433070866141736" header="0.31496062992125984" footer="0.1574803149606299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</vt:lpstr>
      <vt:lpstr>Диаграмма1</vt:lpstr>
      <vt:lpstr>Проект!Область_печати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2020-08-18T10:37:50Z</dcterms:modified>
</cp:coreProperties>
</file>