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Юдаев\Апрель\"/>
    </mc:Choice>
  </mc:AlternateContent>
  <bookViews>
    <workbookView xWindow="0" yWindow="0" windowWidth="23250" windowHeight="12045"/>
  </bookViews>
  <sheets>
    <sheet name="1" sheetId="7" r:id="rId1"/>
  </sheets>
  <definedNames>
    <definedName name="_xlnm.Print_Titles" localSheetId="0">'1'!$12:$13</definedName>
    <definedName name="_xlnm.Print_Area" localSheetId="0">'1'!$A$1:$M$179</definedName>
  </definedNames>
  <calcPr calcId="152511"/>
</workbook>
</file>

<file path=xl/calcChain.xml><?xml version="1.0" encoding="utf-8"?>
<calcChain xmlns="http://schemas.openxmlformats.org/spreadsheetml/2006/main">
  <c r="P164" i="7" l="1"/>
  <c r="M94" i="7"/>
  <c r="M93" i="7"/>
  <c r="M62" i="7"/>
  <c r="M61" i="7"/>
  <c r="M60" i="7"/>
  <c r="M59" i="7"/>
  <c r="M18" i="7"/>
  <c r="O164" i="7"/>
  <c r="N164" i="7"/>
  <c r="N148" i="7" s="1"/>
  <c r="M164" i="7"/>
  <c r="M159" i="7"/>
  <c r="M92" i="7"/>
  <c r="M91" i="7"/>
  <c r="M90" i="7" s="1"/>
  <c r="M66" i="7"/>
  <c r="R131" i="7"/>
  <c r="N56" i="7"/>
  <c r="N40" i="7" s="1"/>
  <c r="O56" i="7"/>
  <c r="P56" i="7" s="1"/>
  <c r="M167" i="7"/>
  <c r="M126" i="7"/>
  <c r="M17" i="7"/>
  <c r="M16" i="7"/>
  <c r="S16" i="7" s="1"/>
  <c r="M15" i="7"/>
  <c r="M14" i="7"/>
  <c r="N41" i="7"/>
  <c r="S41" i="7" s="1"/>
  <c r="N14" i="7"/>
  <c r="N182" i="7" s="1"/>
  <c r="O14" i="7"/>
  <c r="N147" i="7"/>
  <c r="O147" i="7"/>
  <c r="Q147" i="7"/>
  <c r="M147" i="7"/>
  <c r="M131" i="7"/>
  <c r="O141" i="7"/>
  <c r="O138" i="7" s="1"/>
  <c r="O130" i="7" s="1"/>
  <c r="N141" i="7"/>
  <c r="M106" i="7"/>
  <c r="M148" i="7"/>
  <c r="M150" i="7"/>
  <c r="Q90" i="7"/>
  <c r="O90" i="7"/>
  <c r="N90" i="7"/>
  <c r="Q138" i="7"/>
  <c r="Q130" i="7"/>
  <c r="R16" i="7"/>
  <c r="Q16" i="7"/>
  <c r="P16" i="7"/>
  <c r="P184" i="7" s="1"/>
  <c r="O16" i="7"/>
  <c r="O184" i="7" s="1"/>
  <c r="N16" i="7"/>
  <c r="Q17" i="7"/>
  <c r="Q41" i="7"/>
  <c r="Q42" i="7"/>
  <c r="Q43" i="7"/>
  <c r="Q108" i="7"/>
  <c r="Q109" i="7"/>
  <c r="Q185" i="7" s="1"/>
  <c r="Q132" i="7"/>
  <c r="Q133" i="7"/>
  <c r="Q149" i="7"/>
  <c r="Q150" i="7"/>
  <c r="Q184" i="7"/>
  <c r="Q164" i="7"/>
  <c r="Q148" i="7"/>
  <c r="Q82" i="7"/>
  <c r="Q40" i="7" s="1"/>
  <c r="Q78" i="7"/>
  <c r="Q122" i="7"/>
  <c r="Q119" i="7"/>
  <c r="Q107" i="7"/>
  <c r="Q114" i="7"/>
  <c r="Q18" i="7"/>
  <c r="Q14" i="7"/>
  <c r="Q182" i="7" s="1"/>
  <c r="Q21" i="7"/>
  <c r="Q15" i="7" s="1"/>
  <c r="Q22" i="7"/>
  <c r="Q57" i="7"/>
  <c r="P151" i="7"/>
  <c r="Q135" i="7"/>
  <c r="Q131" i="7" s="1"/>
  <c r="R107" i="7"/>
  <c r="R108" i="7"/>
  <c r="R109" i="7"/>
  <c r="O109" i="7"/>
  <c r="N109" i="7"/>
  <c r="O108" i="7"/>
  <c r="N108" i="7"/>
  <c r="S108" i="7" s="1"/>
  <c r="O107" i="7"/>
  <c r="N107" i="7"/>
  <c r="O106" i="7"/>
  <c r="N106" i="7"/>
  <c r="M107" i="7"/>
  <c r="M108" i="7"/>
  <c r="M109" i="7"/>
  <c r="P126" i="7"/>
  <c r="P93" i="7"/>
  <c r="P167" i="7"/>
  <c r="P159" i="7"/>
  <c r="P147" i="7" s="1"/>
  <c r="S147" i="7" s="1"/>
  <c r="P155" i="7"/>
  <c r="P143" i="7"/>
  <c r="P142" i="7"/>
  <c r="P141" i="7"/>
  <c r="P138" i="7" s="1"/>
  <c r="P130" i="7" s="1"/>
  <c r="P140" i="7"/>
  <c r="P139" i="7"/>
  <c r="P135" i="7"/>
  <c r="P122" i="7"/>
  <c r="P119" i="7"/>
  <c r="P118" i="7"/>
  <c r="P114" i="7"/>
  <c r="P110" i="7"/>
  <c r="P106" i="7" s="1"/>
  <c r="S106" i="7" s="1"/>
  <c r="P102" i="7"/>
  <c r="P99" i="7"/>
  <c r="P94" i="7"/>
  <c r="P92" i="7"/>
  <c r="P90" i="7" s="1"/>
  <c r="P91" i="7"/>
  <c r="P86" i="7"/>
  <c r="P85" i="7"/>
  <c r="P84" i="7"/>
  <c r="P83" i="7"/>
  <c r="P78" i="7"/>
  <c r="P74" i="7"/>
  <c r="P70" i="7"/>
  <c r="P66" i="7"/>
  <c r="P62" i="7"/>
  <c r="P61" i="7"/>
  <c r="P60" i="7"/>
  <c r="P59" i="7"/>
  <c r="P58" i="7"/>
  <c r="P52" i="7"/>
  <c r="P45" i="7"/>
  <c r="P48" i="7"/>
  <c r="P19" i="7"/>
  <c r="P29" i="7"/>
  <c r="P25" i="7"/>
  <c r="P14" i="7" s="1"/>
  <c r="P18" i="7"/>
  <c r="Q106" i="7"/>
  <c r="R150" i="7"/>
  <c r="R149" i="7"/>
  <c r="R133" i="7"/>
  <c r="R132" i="7"/>
  <c r="R43" i="7"/>
  <c r="R42" i="7"/>
  <c r="R17" i="7"/>
  <c r="R181" i="7" s="1"/>
  <c r="M149" i="7"/>
  <c r="M138" i="7"/>
  <c r="M130" i="7"/>
  <c r="M133" i="7"/>
  <c r="S133" i="7" s="1"/>
  <c r="M132" i="7"/>
  <c r="M41" i="7"/>
  <c r="M43" i="7"/>
  <c r="S43" i="7" s="1"/>
  <c r="M42" i="7"/>
  <c r="S42" i="7" s="1"/>
  <c r="M82" i="7"/>
  <c r="R183" i="7"/>
  <c r="R184" i="7"/>
  <c r="R182" i="7"/>
  <c r="P41" i="7"/>
  <c r="N82" i="7"/>
  <c r="O82" i="7"/>
  <c r="O40" i="7" s="1"/>
  <c r="O182" i="7" s="1"/>
  <c r="M185" i="7"/>
  <c r="O150" i="7"/>
  <c r="O149" i="7"/>
  <c r="O148" i="7"/>
  <c r="O133" i="7"/>
  <c r="O132" i="7"/>
  <c r="O131" i="7"/>
  <c r="O43" i="7"/>
  <c r="O185" i="7" s="1"/>
  <c r="O42" i="7"/>
  <c r="O41" i="7"/>
  <c r="O17" i="7"/>
  <c r="O15" i="7"/>
  <c r="O181" i="7" s="1"/>
  <c r="O188" i="7" s="1"/>
  <c r="P150" i="7"/>
  <c r="S150" i="7" s="1"/>
  <c r="N150" i="7"/>
  <c r="P149" i="7"/>
  <c r="N149" i="7"/>
  <c r="P148" i="7"/>
  <c r="N131" i="7"/>
  <c r="P131" i="7"/>
  <c r="S131" i="7" s="1"/>
  <c r="N132" i="7"/>
  <c r="S132" i="7" s="1"/>
  <c r="P132" i="7"/>
  <c r="N133" i="7"/>
  <c r="P133" i="7"/>
  <c r="P107" i="7"/>
  <c r="P108" i="7"/>
  <c r="P109" i="7"/>
  <c r="N42" i="7"/>
  <c r="P42" i="7"/>
  <c r="N43" i="7"/>
  <c r="P43" i="7"/>
  <c r="N15" i="7"/>
  <c r="P15" i="7"/>
  <c r="S15" i="7" s="1"/>
  <c r="N17" i="7"/>
  <c r="P17" i="7"/>
  <c r="P185" i="7" s="1"/>
  <c r="S17" i="7"/>
  <c r="N184" i="7"/>
  <c r="S109" i="7"/>
  <c r="S149" i="7"/>
  <c r="S107" i="7"/>
  <c r="N185" i="7"/>
  <c r="P183" i="7"/>
  <c r="O183" i="7"/>
  <c r="M183" i="7"/>
  <c r="N138" i="7"/>
  <c r="N130" i="7" s="1"/>
  <c r="S130" i="7" l="1"/>
  <c r="S14" i="7"/>
  <c r="N183" i="7"/>
  <c r="S183" i="7" s="1"/>
  <c r="S148" i="7"/>
  <c r="Q183" i="7"/>
  <c r="N181" i="7"/>
  <c r="N188" i="7" s="1"/>
  <c r="P82" i="7"/>
  <c r="P40" i="7" s="1"/>
  <c r="R185" i="7"/>
  <c r="S185" i="7" s="1"/>
  <c r="Q181" i="7"/>
  <c r="Q188" i="7" s="1"/>
  <c r="M56" i="7"/>
  <c r="M40" i="7" s="1"/>
  <c r="M184" i="7"/>
  <c r="S184" i="7" s="1"/>
  <c r="P182" i="7" l="1"/>
  <c r="P181" i="7"/>
  <c r="S40" i="7"/>
  <c r="M182" i="7"/>
  <c r="S182" i="7" s="1"/>
  <c r="M181" i="7"/>
  <c r="S181" i="7" l="1"/>
  <c r="M188" i="7"/>
</calcChain>
</file>

<file path=xl/sharedStrings.xml><?xml version="1.0" encoding="utf-8"?>
<sst xmlns="http://schemas.openxmlformats.org/spreadsheetml/2006/main" count="563" uniqueCount="177">
  <si>
    <t>Управление ЖКХ г. Пензы</t>
  </si>
  <si>
    <t>Наименование подпрограммы, мероприятий</t>
  </si>
  <si>
    <t xml:space="preserve">Ответственный исполнитель </t>
  </si>
  <si>
    <t>Срок начала реализации</t>
  </si>
  <si>
    <t>Срок окончания реализации</t>
  </si>
  <si>
    <t>Ожидаемый результат</t>
  </si>
  <si>
    <t>Источник финансирования</t>
  </si>
  <si>
    <t>Код бюджетной классификации (бюджет города Пензы)</t>
  </si>
  <si>
    <t>ГРБС</t>
  </si>
  <si>
    <t>Рз</t>
  </si>
  <si>
    <t>Пр</t>
  </si>
  <si>
    <t>ЦС</t>
  </si>
  <si>
    <t>ВР</t>
  </si>
  <si>
    <t xml:space="preserve">Управление ЖКХ г. Пензы </t>
  </si>
  <si>
    <t>х</t>
  </si>
  <si>
    <t>Бюджет города Пензы</t>
  </si>
  <si>
    <t>x</t>
  </si>
  <si>
    <t>межбюджетные трансферты из бюджета Пензенской области</t>
  </si>
  <si>
    <t xml:space="preserve">межбюджетные трансферты из федерального бюджета </t>
  </si>
  <si>
    <t xml:space="preserve">Иные   источники </t>
  </si>
  <si>
    <t>1.2.</t>
  </si>
  <si>
    <t>межбюджетные трансферты из федерального бюджета</t>
  </si>
  <si>
    <t>Мероприятие 1</t>
  </si>
  <si>
    <t>Субвенции на исполнение отдельных государственных полномочий Пензенской области по отлову, содержанию и дальнейшему использованию безнадзорных животных</t>
  </si>
  <si>
    <t>Мероприятие 2</t>
  </si>
  <si>
    <t>Мероприятия в области использования, охраны водных объектов и гидротехнических сооружений</t>
  </si>
  <si>
    <t>Мероприятие 3</t>
  </si>
  <si>
    <t>Мероприятие 4</t>
  </si>
  <si>
    <t>Мероприятия по озеленению и благоустройству</t>
  </si>
  <si>
    <t>2.5.</t>
  </si>
  <si>
    <t>Мероприятие 5</t>
  </si>
  <si>
    <t>Уличное освещение</t>
  </si>
  <si>
    <t xml:space="preserve">2.7. </t>
  </si>
  <si>
    <t>Мероприятие 7</t>
  </si>
  <si>
    <t>Содержание имущества, находящегося в муниципальной собственности</t>
  </si>
  <si>
    <t>2.8.</t>
  </si>
  <si>
    <t>Мероприятие 8</t>
  </si>
  <si>
    <t>2.9.</t>
  </si>
  <si>
    <t>Мероприятие 9</t>
  </si>
  <si>
    <t>Мероприятия по выполнению наказов избирателей, поступивших депутатам Пензенской городской Думы</t>
  </si>
  <si>
    <t>Мероприятие 10</t>
  </si>
  <si>
    <t>Создание условий для обеспечения жителей городского округа услугами бытового обслуживания</t>
  </si>
  <si>
    <t>Подпрограмма 4 «Управление развитием отрасли жилищно-коммунального хозяйства»</t>
  </si>
  <si>
    <t xml:space="preserve">Мероприятие 2.  </t>
  </si>
  <si>
    <t>5.</t>
  </si>
  <si>
    <t>Подпрограмма 5</t>
  </si>
  <si>
    <t>Ремонт и обеспечение сохранности муниципального жилищного фонда</t>
  </si>
  <si>
    <t>Обеспечение сохранности многоквартирных домов муниципального жилищного фонда города Пензы</t>
  </si>
  <si>
    <t>Подпрограмма 3 «Реконструкция, капитальный ремонт объектов инженерной инфраструктуры и создание условий для обеспечения жителей услугами бытового обслуживания в городе Пензе»</t>
  </si>
  <si>
    <t>04</t>
  </si>
  <si>
    <t>09</t>
  </si>
  <si>
    <t>05</t>
  </si>
  <si>
    <t>06</t>
  </si>
  <si>
    <t>07</t>
  </si>
  <si>
    <t>02</t>
  </si>
  <si>
    <t>03</t>
  </si>
  <si>
    <t>01</t>
  </si>
  <si>
    <t>1.1</t>
  </si>
  <si>
    <t>2.1</t>
  </si>
  <si>
    <t>2.2</t>
  </si>
  <si>
    <t>2.3</t>
  </si>
  <si>
    <t>2.4</t>
  </si>
  <si>
    <t>2.6</t>
  </si>
  <si>
    <t>3.1</t>
  </si>
  <si>
    <t>3.2</t>
  </si>
  <si>
    <t>4.2</t>
  </si>
  <si>
    <t>4.1</t>
  </si>
  <si>
    <t>5.1</t>
  </si>
  <si>
    <t>5.2</t>
  </si>
  <si>
    <t>5.3</t>
  </si>
  <si>
    <t>5.4</t>
  </si>
  <si>
    <t>Финансирование, тыс. рублей</t>
  </si>
  <si>
    <t xml:space="preserve">Строительство, содержание и ремонт автомобильных дорог общего пользования, мостов и иных транспортных инженерных сооружений </t>
  </si>
  <si>
    <t xml:space="preserve">Мероприятие 2. </t>
  </si>
  <si>
    <t>Совершенствование организации движения транспорта и пешеходов в границах города Пенза</t>
  </si>
  <si>
    <t>Подпрограмма 2 «Организация благоустройства и озеленения территорий г.Пензы»</t>
  </si>
  <si>
    <t xml:space="preserve">Иные источники </t>
  </si>
  <si>
    <t>240</t>
  </si>
  <si>
    <t>Организация работ по оказанию ритуальных услуг и содержание мест захоронения</t>
  </si>
  <si>
    <t>Мероприятие 6</t>
  </si>
  <si>
    <t>№ п/п</t>
  </si>
  <si>
    <t>План реализации муниципальной программы города Пензы</t>
  </si>
  <si>
    <t>Подпрограмма 1 «Эксплуатация сети  дорог общего пользования местного значения в границах городского округа Пенза»</t>
  </si>
  <si>
    <t>Реконструкция и капитальный ремонт тепловых сетей</t>
  </si>
  <si>
    <t xml:space="preserve">Мероприятие 1 </t>
  </si>
  <si>
    <t>932</t>
  </si>
  <si>
    <t>Первый заместитель главы администрации</t>
  </si>
  <si>
    <t>2.11.</t>
  </si>
  <si>
    <t>Мероприятие 11</t>
  </si>
  <si>
    <t xml:space="preserve">Управление ЖКХ г. Пензы, Администрация Железнодорожного района г.Пензы, Администрация Ленинского района г. Пензы Администрация Первомайского района г. Пензы, Администрация Октябрьского района г. Пензы  </t>
  </si>
  <si>
    <t>Приобретение специализированной техники для содержания и уборки улично-дорожной сети в границах городского округа город Пенза</t>
  </si>
  <si>
    <t>5.5</t>
  </si>
  <si>
    <t xml:space="preserve">Текущее содержание и ремонт пустующих муниципальных квартир </t>
  </si>
  <si>
    <t>810</t>
  </si>
  <si>
    <t>Взносы в фонд капитального ремонта общего имущества многоквартирных жилых домов за помещения, находящиеся в муниципальной собственности</t>
  </si>
  <si>
    <t>120</t>
  </si>
  <si>
    <t>850</t>
  </si>
  <si>
    <t>08 1 01 21720</t>
  </si>
  <si>
    <t>08 1 02 21730</t>
  </si>
  <si>
    <t>08 1 03 21810</t>
  </si>
  <si>
    <t>08 2 01 74520</t>
  </si>
  <si>
    <t>08 2 02 21740</t>
  </si>
  <si>
    <t>08 2 03 21750</t>
  </si>
  <si>
    <t>08 2 04 21760</t>
  </si>
  <si>
    <t>08 2 05 21770</t>
  </si>
  <si>
    <t>08 2 06 21780</t>
  </si>
  <si>
    <t>08 2 07 21790</t>
  </si>
  <si>
    <t>08 2 08 21800</t>
  </si>
  <si>
    <t>Реализация Федерального закона от 12 января 1996 года №8-ФЗ «О погребении и похоронном деле»</t>
  </si>
  <si>
    <t>08 2 10 21820</t>
  </si>
  <si>
    <t>Обеспечение деятельности МКУ «Департамент ЖКХ города Пензы»</t>
  </si>
  <si>
    <t>08 2 11 74420</t>
  </si>
  <si>
    <t>Исполнение государственных полномочий по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</si>
  <si>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08 2 12 26240</t>
  </si>
  <si>
    <t>08 3 01 21830</t>
  </si>
  <si>
    <t>08 3 02 21840</t>
  </si>
  <si>
    <t xml:space="preserve">Исполнение отдельных государственных полномочий Пензенской области по отлову, содержанию и дальнейшему использованию безнадзорных животных </t>
  </si>
  <si>
    <t>08 4 02 74520</t>
  </si>
  <si>
    <t>Руководство и управление в сфере установленных функций</t>
  </si>
  <si>
    <t>08 4 01 88100</t>
  </si>
  <si>
    <t>08 4 01 88200</t>
  </si>
  <si>
    <t>08 5 02 21850</t>
  </si>
  <si>
    <t>2.10.</t>
  </si>
  <si>
    <t>итого</t>
  </si>
  <si>
    <t>08 5 01 21870</t>
  </si>
  <si>
    <t>Капитальный ремонт многоквартирных жилых домов в городе Пензе</t>
  </si>
  <si>
    <t>08 5 03 21880</t>
  </si>
  <si>
    <t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</t>
  </si>
  <si>
    <t>08 5 05 26270</t>
  </si>
  <si>
    <t>08 5 04R 0820</t>
  </si>
  <si>
    <t>110</t>
  </si>
  <si>
    <t>Мероприятие 12</t>
  </si>
  <si>
    <t>2.12.</t>
  </si>
  <si>
    <t xml:space="preserve">Администрация Железнодорожного района г.Пензы, Администрация Ленинского района г. Пензы Администрация Первомайского района г. Пензы, Администрация Октябрьского района г. Пензы  </t>
  </si>
  <si>
    <t>3.3.</t>
  </si>
  <si>
    <t>Гранты на реализацию мероприятий по строительству сетей водоснабжения (водоотведения)</t>
  </si>
  <si>
    <t>630</t>
  </si>
  <si>
    <t>С.В. Волков</t>
  </si>
  <si>
    <t>08 3 03 21590</t>
  </si>
  <si>
    <t>*</t>
  </si>
  <si>
    <t>1.3.</t>
  </si>
  <si>
    <t>Иные источники</t>
  </si>
  <si>
    <t>Организация текущего содержания городских лесов</t>
  </si>
  <si>
    <t>Мероприятие 2.</t>
  </si>
  <si>
    <t>3.4.</t>
  </si>
  <si>
    <t>Обеспечение многоквартирных домов источниками теплоснабжения</t>
  </si>
  <si>
    <t>410</t>
  </si>
  <si>
    <t>Софинансирование из бюджета города Пензы 76 667,7 тыс. руб.</t>
  </si>
  <si>
    <t>08 3 03 71330</t>
  </si>
  <si>
    <t>830</t>
  </si>
  <si>
    <t>Приложение № 11</t>
  </si>
  <si>
    <t>к муниципальной программе «Модернизация, развитие жилищно-коммунального хозяйства и благоустройство города Пензы                                    на 2015-2020 годы»</t>
  </si>
  <si>
    <t>ВСЕГО</t>
  </si>
  <si>
    <t>810 в 2016</t>
  </si>
  <si>
    <t>320</t>
  </si>
  <si>
    <t>08 2 09 21810</t>
  </si>
  <si>
    <t>3.5.</t>
  </si>
  <si>
    <t>Актуализация схемы теплоснабжения города Пензы</t>
  </si>
  <si>
    <t>08 3 05 26520</t>
  </si>
  <si>
    <t>08 3 04 26490</t>
  </si>
  <si>
    <t xml:space="preserve">управление </t>
  </si>
  <si>
    <t>Всего районы</t>
  </si>
  <si>
    <t>районы</t>
  </si>
  <si>
    <t>1.4.</t>
  </si>
  <si>
    <t>Управление ЖКХ г. Пензы Управление архитектуры</t>
  </si>
  <si>
    <t>960</t>
  </si>
  <si>
    <t>«Модернизация, развитие жилищно-коммунального хозяйства и благоустройство города Пензы на 2015-2020 годы, 
на 2017 год"</t>
  </si>
  <si>
    <t>жд</t>
  </si>
  <si>
    <t>лен</t>
  </si>
  <si>
    <t>окт</t>
  </si>
  <si>
    <t>перв</t>
  </si>
  <si>
    <t>Приоритетный проект "Безопасные и качественные дороги"</t>
  </si>
  <si>
    <t>081 04 53900</t>
  </si>
  <si>
    <t>081 04 S3080</t>
  </si>
  <si>
    <t>Приложение № 3</t>
  </si>
  <si>
    <r>
      <t>Мероприятие 1.</t>
    </r>
    <r>
      <rPr>
        <b/>
        <sz val="10.5"/>
        <rFont val="Times New Roman"/>
        <family val="1"/>
        <charset val="204"/>
      </rPr>
      <t xml:space="preserve"> </t>
    </r>
  </si>
  <si>
    <t xml:space="preserve">к постановлению администрации города Пензы
              от 19.05.2017 №877/5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</si>
</sst>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#,##0.00000"/>
    <numFmt numFmtId="166" formatCode="#,##0.0000"/>
    <numFmt numFmtId="167" formatCode="#,##0.0"/>
    <numFmt numFmtId="168" formatCode="0.0"/>
    <numFmt numFmtId="169" formatCode="0.000"/>
  </numFmts>
  <fonts count="3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0.5"/>
      <color indexed="8"/>
      <name val="Calibri"/>
      <family val="2"/>
      <charset val="204"/>
    </font>
    <font>
      <b/>
      <sz val="10.5"/>
      <color indexed="8"/>
      <name val="Times New Roman"/>
      <family val="1"/>
      <charset val="204"/>
    </font>
    <font>
      <sz val="11"/>
      <color indexed="60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60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8"/>
      <name val="Calibri"/>
      <family val="2"/>
      <charset val="204"/>
    </font>
    <font>
      <sz val="10.5"/>
      <name val="Times New Roman"/>
      <family val="1"/>
      <charset val="204"/>
    </font>
    <font>
      <b/>
      <sz val="11"/>
      <color indexed="6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color indexed="36"/>
      <name val="Times New Roman"/>
      <family val="1"/>
      <charset val="204"/>
    </font>
    <font>
      <sz val="11"/>
      <color indexed="36"/>
      <name val="Times New Roman"/>
      <family val="1"/>
      <charset val="204"/>
    </font>
    <font>
      <b/>
      <sz val="13"/>
      <color indexed="36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b/>
      <sz val="11"/>
      <color indexed="36"/>
      <name val="Times New Roman"/>
      <family val="1"/>
      <charset val="204"/>
    </font>
    <font>
      <sz val="11"/>
      <color indexed="36"/>
      <name val="Calibri"/>
      <family val="2"/>
      <charset val="204"/>
    </font>
    <font>
      <b/>
      <sz val="14"/>
      <name val="Times New Roman"/>
      <family val="1"/>
      <charset val="204"/>
    </font>
    <font>
      <b/>
      <sz val="11"/>
      <color indexed="57"/>
      <name val="Times New Roman"/>
      <family val="1"/>
      <charset val="204"/>
    </font>
    <font>
      <sz val="11"/>
      <color indexed="60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8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2" borderId="2" xfId="0" applyFont="1" applyFill="1" applyBorder="1" applyAlignment="1">
      <alignment horizontal="center" vertical="top" wrapText="1"/>
    </xf>
    <xf numFmtId="16" fontId="3" fillId="0" borderId="0" xfId="0" applyNumberFormat="1" applyFont="1" applyBorder="1" applyAlignment="1">
      <alignment horizontal="center" vertical="top" wrapText="1"/>
    </xf>
    <xf numFmtId="16" fontId="20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19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6" fillId="2" borderId="0" xfId="0" applyFont="1" applyFill="1" applyAlignment="1">
      <alignment horizontal="right" vertical="top" wrapText="1"/>
    </xf>
    <xf numFmtId="0" fontId="6" fillId="2" borderId="0" xfId="0" applyFont="1" applyFill="1" applyAlignment="1">
      <alignment horizontal="center" vertical="top" wrapText="1"/>
    </xf>
    <xf numFmtId="0" fontId="29" fillId="2" borderId="0" xfId="0" applyFont="1" applyFill="1" applyAlignment="1">
      <alignment horizontal="right"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16" fillId="2" borderId="0" xfId="0" applyFont="1" applyFill="1" applyAlignment="1">
      <alignment horizontal="righ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64" fontId="18" fillId="3" borderId="1" xfId="0" applyNumberFormat="1" applyFont="1" applyFill="1" applyBorder="1" applyAlignment="1">
      <alignment horizontal="center" vertical="top" wrapText="1"/>
    </xf>
    <xf numFmtId="164" fontId="33" fillId="3" borderId="1" xfId="0" applyNumberFormat="1" applyFont="1" applyFill="1" applyBorder="1" applyAlignment="1">
      <alignment horizontal="center" vertical="top" wrapText="1"/>
    </xf>
    <xf numFmtId="167" fontId="18" fillId="3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49" fontId="15" fillId="2" borderId="1" xfId="0" quotePrefix="1" applyNumberFormat="1" applyFont="1" applyFill="1" applyBorder="1" applyAlignment="1">
      <alignment horizontal="center" vertical="top" wrapText="1"/>
    </xf>
    <xf numFmtId="4" fontId="15" fillId="2" borderId="1" xfId="0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164" fontId="30" fillId="2" borderId="1" xfId="0" applyNumberFormat="1" applyFont="1" applyFill="1" applyBorder="1" applyAlignment="1">
      <alignment horizontal="center" vertical="top" wrapText="1"/>
    </xf>
    <xf numFmtId="167" fontId="15" fillId="2" borderId="1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167" fontId="15" fillId="0" borderId="1" xfId="0" applyNumberFormat="1" applyFont="1" applyFill="1" applyBorder="1" applyAlignment="1">
      <alignment horizontal="center" vertical="top" wrapText="1"/>
    </xf>
    <xf numFmtId="164" fontId="15" fillId="0" borderId="1" xfId="0" applyNumberFormat="1" applyFont="1" applyFill="1" applyBorder="1" applyAlignment="1">
      <alignment horizontal="center" vertical="top" wrapText="1"/>
    </xf>
    <xf numFmtId="164" fontId="30" fillId="0" borderId="1" xfId="0" applyNumberFormat="1" applyFont="1" applyFill="1" applyBorder="1" applyAlignment="1">
      <alignment horizontal="center" vertical="top" wrapText="1"/>
    </xf>
    <xf numFmtId="167" fontId="3" fillId="0" borderId="0" xfId="0" applyNumberFormat="1" applyFont="1" applyAlignment="1">
      <alignment vertical="top"/>
    </xf>
    <xf numFmtId="166" fontId="18" fillId="3" borderId="1" xfId="0" applyNumberFormat="1" applyFont="1" applyFill="1" applyBorder="1" applyAlignment="1">
      <alignment horizontal="center" vertical="top" wrapText="1"/>
    </xf>
    <xf numFmtId="166" fontId="33" fillId="3" borderId="1" xfId="0" applyNumberFormat="1" applyFont="1" applyFill="1" applyBorder="1" applyAlignment="1">
      <alignment horizontal="center" vertical="top" wrapText="1"/>
    </xf>
    <xf numFmtId="165" fontId="18" fillId="3" borderId="1" xfId="0" applyNumberFormat="1" applyFont="1" applyFill="1" applyBorder="1" applyAlignment="1">
      <alignment horizontal="center" vertical="top" wrapText="1"/>
    </xf>
    <xf numFmtId="165" fontId="33" fillId="3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quotePrefix="1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vertical="top"/>
    </xf>
    <xf numFmtId="0" fontId="8" fillId="2" borderId="2" xfId="0" applyFont="1" applyFill="1" applyBorder="1" applyAlignment="1">
      <alignment vertical="top" wrapText="1"/>
    </xf>
    <xf numFmtId="168" fontId="15" fillId="2" borderId="1" xfId="0" applyNumberFormat="1" applyFont="1" applyFill="1" applyBorder="1" applyAlignment="1">
      <alignment horizontal="center" vertical="top" wrapText="1"/>
    </xf>
    <xf numFmtId="167" fontId="30" fillId="2" borderId="1" xfId="0" applyNumberFormat="1" applyFont="1" applyFill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quotePrefix="1" applyNumberFormat="1" applyFont="1" applyBorder="1" applyAlignment="1">
      <alignment horizontal="center" vertical="top" wrapText="1"/>
    </xf>
    <xf numFmtId="169" fontId="15" fillId="2" borderId="1" xfId="0" applyNumberFormat="1" applyFont="1" applyFill="1" applyBorder="1" applyAlignment="1">
      <alignment horizontal="center" vertical="top" wrapText="1"/>
    </xf>
    <xf numFmtId="167" fontId="18" fillId="2" borderId="1" xfId="0" applyNumberFormat="1" applyFont="1" applyFill="1" applyBorder="1" applyAlignment="1">
      <alignment horizontal="center" vertical="top" wrapText="1"/>
    </xf>
    <xf numFmtId="164" fontId="18" fillId="2" borderId="1" xfId="0" applyNumberFormat="1" applyFont="1" applyFill="1" applyBorder="1" applyAlignment="1">
      <alignment horizontal="center" vertical="top" wrapText="1"/>
    </xf>
    <xf numFmtId="164" fontId="33" fillId="2" borderId="1" xfId="0" applyNumberFormat="1" applyFont="1" applyFill="1" applyBorder="1" applyAlignment="1">
      <alignment horizontal="center" vertical="top" wrapText="1"/>
    </xf>
    <xf numFmtId="165" fontId="15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49" fontId="15" fillId="0" borderId="1" xfId="0" applyNumberFormat="1" applyFont="1" applyBorder="1" applyAlignment="1">
      <alignment horizontal="center" vertical="top" wrapText="1"/>
    </xf>
    <xf numFmtId="0" fontId="22" fillId="0" borderId="0" xfId="0" applyFont="1" applyAlignment="1">
      <alignment vertical="top"/>
    </xf>
    <xf numFmtId="49" fontId="4" fillId="2" borderId="1" xfId="0" quotePrefix="1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164" fontId="15" fillId="2" borderId="0" xfId="0" applyNumberFormat="1" applyFont="1" applyFill="1" applyBorder="1" applyAlignment="1">
      <alignment horizontal="center" vertical="top" wrapText="1"/>
    </xf>
    <xf numFmtId="164" fontId="30" fillId="2" borderId="0" xfId="0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left" vertical="top" wrapText="1"/>
    </xf>
    <xf numFmtId="14" fontId="20" fillId="0" borderId="0" xfId="0" applyNumberFormat="1" applyFont="1" applyBorder="1" applyAlignment="1">
      <alignment horizontal="center" vertical="top" wrapText="1"/>
    </xf>
    <xf numFmtId="9" fontId="20" fillId="0" borderId="0" xfId="0" applyNumberFormat="1" applyFont="1" applyBorder="1" applyAlignment="1">
      <alignment horizontal="center" vertical="top" wrapText="1"/>
    </xf>
    <xf numFmtId="0" fontId="15" fillId="2" borderId="0" xfId="0" applyFont="1" applyFill="1" applyAlignment="1">
      <alignment vertical="top"/>
    </xf>
    <xf numFmtId="0" fontId="30" fillId="2" borderId="0" xfId="0" applyFont="1" applyFill="1" applyAlignment="1">
      <alignment vertical="top"/>
    </xf>
    <xf numFmtId="49" fontId="13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164" fontId="19" fillId="2" borderId="0" xfId="0" applyNumberFormat="1" applyFont="1" applyFill="1" applyAlignment="1">
      <alignment vertical="top"/>
    </xf>
    <xf numFmtId="164" fontId="34" fillId="2" borderId="0" xfId="0" applyNumberFormat="1" applyFont="1" applyFill="1" applyAlignment="1">
      <alignment vertical="top"/>
    </xf>
    <xf numFmtId="165" fontId="18" fillId="2" borderId="1" xfId="0" applyNumberFormat="1" applyFont="1" applyFill="1" applyBorder="1" applyAlignment="1">
      <alignment horizontal="right" vertical="top" wrapText="1"/>
    </xf>
    <xf numFmtId="165" fontId="33" fillId="2" borderId="1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right" vertical="top"/>
    </xf>
    <xf numFmtId="165" fontId="18" fillId="3" borderId="1" xfId="0" applyNumberFormat="1" applyFont="1" applyFill="1" applyBorder="1" applyAlignment="1">
      <alignment horizontal="right" vertical="top" wrapText="1"/>
    </xf>
    <xf numFmtId="164" fontId="18" fillId="3" borderId="1" xfId="0" applyNumberFormat="1" applyFont="1" applyFill="1" applyBorder="1" applyAlignment="1">
      <alignment horizontal="right" vertical="top" wrapText="1"/>
    </xf>
    <xf numFmtId="164" fontId="19" fillId="0" borderId="0" xfId="0" applyNumberFormat="1" applyFont="1" applyAlignment="1">
      <alignment vertical="top"/>
    </xf>
    <xf numFmtId="164" fontId="34" fillId="0" borderId="0" xfId="0" applyNumberFormat="1" applyFont="1" applyAlignment="1">
      <alignment vertical="top"/>
    </xf>
    <xf numFmtId="0" fontId="14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0" fillId="0" borderId="0" xfId="0" applyAlignment="1">
      <alignment horizontal="right" vertical="top"/>
    </xf>
    <xf numFmtId="165" fontId="19" fillId="0" borderId="0" xfId="0" applyNumberFormat="1" applyFont="1" applyAlignment="1">
      <alignment vertical="top"/>
    </xf>
    <xf numFmtId="165" fontId="34" fillId="0" borderId="0" xfId="0" applyNumberFormat="1" applyFont="1" applyAlignment="1">
      <alignment vertical="top"/>
    </xf>
    <xf numFmtId="164" fontId="18" fillId="2" borderId="1" xfId="0" applyNumberFormat="1" applyFont="1" applyFill="1" applyBorder="1" applyAlignment="1">
      <alignment horizontal="right" vertical="top" wrapText="1"/>
    </xf>
    <xf numFmtId="0" fontId="28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2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 wrapText="1"/>
    </xf>
    <xf numFmtId="164" fontId="18" fillId="2" borderId="0" xfId="0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 vertical="top"/>
    </xf>
    <xf numFmtId="164" fontId="28" fillId="2" borderId="0" xfId="0" applyNumberFormat="1" applyFont="1" applyFill="1" applyAlignment="1">
      <alignment vertical="top"/>
    </xf>
    <xf numFmtId="164" fontId="28" fillId="0" borderId="0" xfId="0" applyNumberFormat="1" applyFont="1" applyAlignment="1">
      <alignment vertical="top"/>
    </xf>
    <xf numFmtId="165" fontId="28" fillId="0" borderId="0" xfId="0" applyNumberFormat="1" applyFont="1" applyAlignment="1">
      <alignment vertical="top"/>
    </xf>
    <xf numFmtId="164" fontId="33" fillId="2" borderId="1" xfId="0" applyNumberFormat="1" applyFont="1" applyFill="1" applyBorder="1" applyAlignment="1">
      <alignment horizontal="right" vertical="top" wrapText="1"/>
    </xf>
    <xf numFmtId="164" fontId="19" fillId="2" borderId="1" xfId="0" applyNumberFormat="1" applyFont="1" applyFill="1" applyBorder="1" applyAlignment="1">
      <alignment horizontal="right"/>
    </xf>
    <xf numFmtId="165" fontId="19" fillId="2" borderId="1" xfId="0" applyNumberFormat="1" applyFont="1" applyFill="1" applyBorder="1"/>
    <xf numFmtId="164" fontId="19" fillId="2" borderId="1" xfId="0" applyNumberFormat="1" applyFont="1" applyFill="1" applyBorder="1"/>
    <xf numFmtId="0" fontId="6" fillId="2" borderId="0" xfId="0" applyFont="1" applyFill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5" fontId="12" fillId="0" borderId="0" xfId="0" applyNumberFormat="1" applyFont="1" applyAlignment="1">
      <alignment vertical="top"/>
    </xf>
    <xf numFmtId="164" fontId="13" fillId="0" borderId="0" xfId="0" applyNumberFormat="1" applyFont="1" applyAlignment="1">
      <alignment vertical="top"/>
    </xf>
    <xf numFmtId="165" fontId="13" fillId="0" borderId="0" xfId="0" applyNumberFormat="1" applyFont="1" applyAlignment="1">
      <alignment vertical="top"/>
    </xf>
    <xf numFmtId="164" fontId="11" fillId="0" borderId="0" xfId="0" applyNumberFormat="1" applyFont="1" applyAlignment="1">
      <alignment vertical="top"/>
    </xf>
    <xf numFmtId="164" fontId="37" fillId="2" borderId="1" xfId="0" applyNumberFormat="1" applyFont="1" applyFill="1" applyBorder="1" applyAlignment="1">
      <alignment horizontal="center" vertical="top" wrapText="1"/>
    </xf>
    <xf numFmtId="167" fontId="37" fillId="2" borderId="1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49" fontId="15" fillId="2" borderId="1" xfId="0" quotePrefix="1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top"/>
    </xf>
    <xf numFmtId="0" fontId="15" fillId="2" borderId="1" xfId="0" applyFont="1" applyFill="1" applyBorder="1" applyAlignment="1">
      <alignment vertical="top" wrapText="1"/>
    </xf>
    <xf numFmtId="4" fontId="37" fillId="2" borderId="1" xfId="0" applyNumberFormat="1" applyFont="1" applyFill="1" applyBorder="1" applyAlignment="1">
      <alignment horizontal="center" vertical="top" wrapText="1"/>
    </xf>
    <xf numFmtId="168" fontId="38" fillId="2" borderId="1" xfId="0" applyNumberFormat="1" applyFont="1" applyFill="1" applyBorder="1" applyAlignment="1">
      <alignment horizontal="center" vertical="top" wrapText="1"/>
    </xf>
    <xf numFmtId="4" fontId="18" fillId="2" borderId="1" xfId="0" applyNumberFormat="1" applyFont="1" applyFill="1" applyBorder="1" applyAlignment="1">
      <alignment horizontal="center" vertical="top" wrapText="1"/>
    </xf>
    <xf numFmtId="9" fontId="3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16" fontId="3" fillId="0" borderId="1" xfId="0" quotePrefix="1" applyNumberFormat="1" applyFont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right" vertical="top" wrapText="1"/>
    </xf>
    <xf numFmtId="0" fontId="33" fillId="2" borderId="4" xfId="0" applyFont="1" applyFill="1" applyBorder="1" applyAlignment="1">
      <alignment horizontal="center" vertical="top" wrapText="1"/>
    </xf>
    <xf numFmtId="0" fontId="33" fillId="2" borderId="3" xfId="0" applyFont="1" applyFill="1" applyBorder="1" applyAlignment="1">
      <alignment horizontal="center" vertical="top" wrapText="1"/>
    </xf>
    <xf numFmtId="0" fontId="36" fillId="2" borderId="4" xfId="0" applyFont="1" applyFill="1" applyBorder="1" applyAlignment="1">
      <alignment horizontal="center" vertical="top" wrapText="1"/>
    </xf>
    <xf numFmtId="0" fontId="36" fillId="2" borderId="3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right" vertical="top" wrapText="1"/>
    </xf>
    <xf numFmtId="0" fontId="17" fillId="2" borderId="1" xfId="0" applyFont="1" applyFill="1" applyBorder="1" applyAlignment="1">
      <alignment horizontal="center" vertical="top" wrapText="1"/>
    </xf>
    <xf numFmtId="0" fontId="25" fillId="2" borderId="4" xfId="0" applyFont="1" applyFill="1" applyBorder="1" applyAlignment="1">
      <alignment horizontal="center" vertical="top" wrapText="1"/>
    </xf>
    <xf numFmtId="0" fontId="25" fillId="2" borderId="3" xfId="0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" fontId="3" fillId="2" borderId="1" xfId="0" quotePrefix="1" applyNumberFormat="1" applyFont="1" applyFill="1" applyBorder="1" applyAlignment="1">
      <alignment horizontal="center" vertical="top" wrapText="1"/>
    </xf>
    <xf numFmtId="16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9" fontId="3" fillId="2" borderId="1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14" fontId="3" fillId="2" borderId="4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9" fontId="3" fillId="2" borderId="4" xfId="0" applyNumberFormat="1" applyFont="1" applyFill="1" applyBorder="1" applyAlignment="1">
      <alignment horizontal="center" vertical="top" wrapText="1"/>
    </xf>
    <xf numFmtId="9" fontId="3" fillId="0" borderId="4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9" fontId="15" fillId="0" borderId="4" xfId="0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14" fontId="15" fillId="0" borderId="4" xfId="0" applyNumberFormat="1" applyFont="1" applyBorder="1" applyAlignment="1">
      <alignment horizontal="center" vertical="top" wrapText="1"/>
    </xf>
    <xf numFmtId="14" fontId="3" fillId="0" borderId="4" xfId="0" applyNumberFormat="1" applyFont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left" vertical="top" wrapText="1"/>
    </xf>
    <xf numFmtId="14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 wrapText="1"/>
    </xf>
    <xf numFmtId="9" fontId="4" fillId="3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5" fillId="2" borderId="0" xfId="0" applyFont="1" applyFill="1" applyAlignment="1">
      <alignment horizontal="right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left" vertical="top" wrapText="1"/>
    </xf>
    <xf numFmtId="14" fontId="15" fillId="2" borderId="1" xfId="0" applyNumberFormat="1" applyFont="1" applyFill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9" fontId="3" fillId="0" borderId="2" xfId="0" applyNumberFormat="1" applyFont="1" applyBorder="1" applyAlignment="1">
      <alignment horizontal="center" vertical="top" wrapText="1"/>
    </xf>
    <xf numFmtId="9" fontId="3" fillId="0" borderId="3" xfId="0" applyNumberFormat="1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1" fontId="3" fillId="0" borderId="4" xfId="0" quotePrefix="1" applyNumberFormat="1" applyFont="1" applyBorder="1" applyAlignment="1">
      <alignment horizontal="center" vertical="top" wrapText="1"/>
    </xf>
    <xf numFmtId="1" fontId="3" fillId="0" borderId="2" xfId="0" quotePrefix="1" applyNumberFormat="1" applyFont="1" applyBorder="1" applyAlignment="1">
      <alignment horizontal="center" vertical="top" wrapText="1"/>
    </xf>
    <xf numFmtId="1" fontId="3" fillId="0" borderId="3" xfId="0" quotePrefix="1" applyNumberFormat="1" applyFont="1" applyBorder="1" applyAlignment="1">
      <alignment horizontal="center" vertical="top" wrapText="1"/>
    </xf>
    <xf numFmtId="164" fontId="15" fillId="2" borderId="4" xfId="0" applyNumberFormat="1" applyFont="1" applyFill="1" applyBorder="1" applyAlignment="1">
      <alignment horizontal="center" vertical="top" wrapText="1"/>
    </xf>
    <xf numFmtId="164" fontId="15" fillId="2" borderId="3" xfId="0" applyNumberFormat="1" applyFont="1" applyFill="1" applyBorder="1" applyAlignment="1">
      <alignment horizontal="center" vertical="top" wrapText="1"/>
    </xf>
    <xf numFmtId="49" fontId="3" fillId="2" borderId="1" xfId="0" quotePrefix="1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6" fontId="3" fillId="2" borderId="6" xfId="0" quotePrefix="1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24" fillId="2" borderId="4" xfId="0" applyFont="1" applyFill="1" applyBorder="1" applyAlignment="1">
      <alignment horizontal="left" vertical="top" wrapText="1"/>
    </xf>
    <xf numFmtId="0" fontId="24" fillId="2" borderId="3" xfId="0" applyFont="1" applyFill="1" applyBorder="1" applyAlignment="1">
      <alignment horizontal="left" vertical="top" wrapText="1"/>
    </xf>
    <xf numFmtId="0" fontId="24" fillId="2" borderId="2" xfId="0" applyFont="1" applyFill="1" applyBorder="1" applyAlignment="1">
      <alignment horizontal="left" vertical="top" wrapText="1"/>
    </xf>
    <xf numFmtId="9" fontId="15" fillId="2" borderId="1" xfId="0" applyNumberFormat="1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vertical="top" wrapText="1"/>
    </xf>
    <xf numFmtId="0" fontId="15" fillId="2" borderId="3" xfId="0" applyFont="1" applyFill="1" applyBorder="1" applyAlignment="1">
      <alignment vertical="top" wrapText="1"/>
    </xf>
    <xf numFmtId="164" fontId="19" fillId="2" borderId="4" xfId="0" applyNumberFormat="1" applyFont="1" applyFill="1" applyBorder="1" applyAlignment="1">
      <alignment horizontal="right" vertical="center"/>
    </xf>
    <xf numFmtId="164" fontId="19" fillId="2" borderId="3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3"/>
  <sheetViews>
    <sheetView tabSelected="1" view="pageBreakPreview" zoomScaleSheetLayoutView="100" workbookViewId="0">
      <selection activeCell="G4" sqref="G4:M4"/>
    </sheetView>
  </sheetViews>
  <sheetFormatPr defaultRowHeight="15" x14ac:dyDescent="0.25"/>
  <cols>
    <col min="1" max="1" width="6.85546875" style="4" customWidth="1"/>
    <col min="2" max="2" width="33.5703125" style="9" customWidth="1"/>
    <col min="3" max="3" width="29.28515625" style="10" customWidth="1"/>
    <col min="4" max="4" width="13" style="4" customWidth="1"/>
    <col min="5" max="5" width="12.85546875" style="4" customWidth="1"/>
    <col min="6" max="6" width="10.85546875" style="4" customWidth="1"/>
    <col min="7" max="7" width="33.28515625" style="4" customWidth="1"/>
    <col min="8" max="8" width="5.85546875" style="88" customWidth="1"/>
    <col min="9" max="10" width="3.7109375" style="88" customWidth="1"/>
    <col min="11" max="11" width="13.7109375" style="88" customWidth="1"/>
    <col min="12" max="12" width="5.85546875" style="88" customWidth="1"/>
    <col min="13" max="13" width="17.42578125" style="11" customWidth="1"/>
    <col min="14" max="14" width="13.7109375" style="107" bestFit="1" customWidth="1"/>
    <col min="15" max="16" width="13.7109375" style="11" bestFit="1" customWidth="1"/>
    <col min="17" max="18" width="16.5703125" style="11" bestFit="1" customWidth="1"/>
    <col min="19" max="19" width="16.5703125" style="12" bestFit="1" customWidth="1"/>
    <col min="20" max="16384" width="9.140625" style="4"/>
  </cols>
  <sheetData>
    <row r="1" spans="1:25" x14ac:dyDescent="0.25">
      <c r="G1" s="156" t="s">
        <v>174</v>
      </c>
      <c r="H1" s="156"/>
      <c r="I1" s="156"/>
      <c r="J1" s="156"/>
      <c r="K1" s="156"/>
      <c r="L1" s="156"/>
      <c r="M1" s="156"/>
    </row>
    <row r="2" spans="1:25" ht="33" customHeight="1" x14ac:dyDescent="0.25">
      <c r="G2" s="157" t="s">
        <v>176</v>
      </c>
      <c r="H2" s="157"/>
      <c r="I2" s="157"/>
      <c r="J2" s="157"/>
      <c r="K2" s="157"/>
      <c r="L2" s="157"/>
      <c r="M2" s="157"/>
    </row>
    <row r="3" spans="1:25" ht="15.75" x14ac:dyDescent="0.25">
      <c r="G3" s="121"/>
      <c r="H3" s="14"/>
      <c r="I3" s="14"/>
      <c r="J3" s="162" t="s">
        <v>150</v>
      </c>
      <c r="K3" s="162"/>
      <c r="L3" s="162"/>
      <c r="M3" s="162"/>
      <c r="N3" s="18"/>
      <c r="O3" s="18"/>
      <c r="P3" s="13"/>
      <c r="Q3" s="18"/>
      <c r="R3" s="13"/>
      <c r="S3" s="15"/>
    </row>
    <row r="4" spans="1:25" ht="48.75" customHeight="1" x14ac:dyDescent="0.25">
      <c r="A4" s="5"/>
      <c r="B4" s="16"/>
      <c r="C4" s="17"/>
      <c r="D4" s="5"/>
      <c r="E4" s="5"/>
      <c r="F4" s="5"/>
      <c r="G4" s="222" t="s">
        <v>151</v>
      </c>
      <c r="H4" s="162"/>
      <c r="I4" s="162"/>
      <c r="J4" s="162"/>
      <c r="K4" s="162"/>
      <c r="L4" s="162"/>
      <c r="M4" s="162"/>
      <c r="N4" s="18"/>
      <c r="O4" s="18"/>
      <c r="P4" s="13"/>
      <c r="Q4" s="18"/>
      <c r="R4" s="13"/>
      <c r="S4" s="15"/>
    </row>
    <row r="5" spans="1:25" ht="9.75" hidden="1" customHeight="1" x14ac:dyDescent="0.25">
      <c r="A5" s="5"/>
      <c r="B5" s="16"/>
      <c r="C5" s="17"/>
      <c r="D5" s="5"/>
      <c r="E5" s="5"/>
      <c r="F5" s="5"/>
      <c r="G5" s="121"/>
      <c r="H5" s="14"/>
      <c r="I5" s="14"/>
      <c r="J5" s="14"/>
      <c r="K5" s="14"/>
      <c r="L5" s="14"/>
      <c r="M5" s="18"/>
      <c r="N5" s="18"/>
      <c r="O5" s="18"/>
      <c r="P5" s="18"/>
      <c r="Q5" s="18"/>
      <c r="R5" s="18"/>
      <c r="S5" s="15"/>
      <c r="V5" s="19"/>
    </row>
    <row r="6" spans="1:25" ht="15" hidden="1" customHeight="1" x14ac:dyDescent="0.25">
      <c r="A6" s="5"/>
      <c r="B6" s="16"/>
      <c r="C6" s="17"/>
      <c r="D6" s="5"/>
      <c r="E6" s="5"/>
      <c r="F6" s="5"/>
      <c r="G6" s="5"/>
      <c r="H6" s="20"/>
      <c r="I6" s="20"/>
      <c r="J6" s="20"/>
      <c r="K6" s="20"/>
      <c r="L6" s="20"/>
      <c r="M6" s="21"/>
      <c r="N6" s="108"/>
      <c r="O6" s="21"/>
      <c r="P6" s="21"/>
      <c r="Q6" s="21"/>
      <c r="R6" s="21"/>
      <c r="S6" s="22"/>
      <c r="Y6" s="4" t="s">
        <v>150</v>
      </c>
    </row>
    <row r="7" spans="1:25" ht="24" customHeight="1" x14ac:dyDescent="0.25">
      <c r="A7" s="5"/>
      <c r="B7" s="16"/>
      <c r="C7" s="17"/>
      <c r="D7" s="5"/>
      <c r="E7" s="5"/>
      <c r="F7" s="5"/>
      <c r="G7" s="5"/>
      <c r="H7" s="20"/>
      <c r="I7" s="20"/>
      <c r="J7" s="20"/>
      <c r="K7" s="20"/>
      <c r="L7" s="20"/>
      <c r="M7" s="21"/>
      <c r="N7" s="108"/>
      <c r="O7" s="21"/>
      <c r="P7" s="21"/>
      <c r="Q7" s="21"/>
      <c r="R7" s="21"/>
      <c r="S7" s="22"/>
    </row>
    <row r="8" spans="1:25" ht="16.5" x14ac:dyDescent="0.25">
      <c r="A8" s="223" t="s">
        <v>81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109"/>
      <c r="O8" s="109"/>
      <c r="P8" s="23"/>
      <c r="Q8" s="109"/>
      <c r="R8" s="23"/>
      <c r="S8" s="24"/>
    </row>
    <row r="9" spans="1:25" ht="44.25" customHeight="1" x14ac:dyDescent="0.25">
      <c r="A9" s="224" t="s">
        <v>166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110"/>
      <c r="O9" s="110"/>
      <c r="P9" s="25"/>
      <c r="Q9" s="110"/>
      <c r="R9" s="25"/>
      <c r="S9" s="26"/>
    </row>
    <row r="10" spans="1:25" ht="15" customHeight="1" x14ac:dyDescent="0.25">
      <c r="A10" s="5"/>
      <c r="B10" s="16"/>
      <c r="C10" s="17"/>
      <c r="D10" s="5"/>
      <c r="E10" s="5"/>
      <c r="F10" s="5"/>
      <c r="G10" s="5"/>
      <c r="H10" s="20"/>
      <c r="I10" s="20"/>
      <c r="J10" s="20"/>
      <c r="K10" s="20"/>
      <c r="L10" s="20"/>
      <c r="M10" s="27"/>
      <c r="N10" s="108"/>
      <c r="O10" s="21"/>
      <c r="P10" s="21"/>
      <c r="Q10" s="21"/>
      <c r="R10" s="21"/>
      <c r="S10" s="22"/>
    </row>
    <row r="11" spans="1:25" ht="15" customHeight="1" x14ac:dyDescent="0.25">
      <c r="A11" s="225" t="s">
        <v>0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111"/>
      <c r="O11" s="111"/>
      <c r="P11" s="28"/>
      <c r="Q11" s="111"/>
      <c r="R11" s="28"/>
      <c r="S11" s="29"/>
    </row>
    <row r="12" spans="1:25" s="5" customFormat="1" ht="33" customHeight="1" x14ac:dyDescent="0.25">
      <c r="A12" s="169" t="s">
        <v>80</v>
      </c>
      <c r="B12" s="226" t="s">
        <v>1</v>
      </c>
      <c r="C12" s="169" t="s">
        <v>2</v>
      </c>
      <c r="D12" s="169" t="s">
        <v>3</v>
      </c>
      <c r="E12" s="169" t="s">
        <v>4</v>
      </c>
      <c r="F12" s="169" t="s">
        <v>5</v>
      </c>
      <c r="G12" s="168" t="s">
        <v>6</v>
      </c>
      <c r="H12" s="169" t="s">
        <v>7</v>
      </c>
      <c r="I12" s="169"/>
      <c r="J12" s="169"/>
      <c r="K12" s="169"/>
      <c r="L12" s="169"/>
      <c r="M12" s="163" t="s">
        <v>71</v>
      </c>
      <c r="N12" s="166">
        <v>2018</v>
      </c>
      <c r="O12" s="166">
        <v>2019</v>
      </c>
      <c r="P12" s="164">
        <v>2020</v>
      </c>
      <c r="Q12" s="166">
        <v>2016</v>
      </c>
      <c r="R12" s="160">
        <v>2015</v>
      </c>
      <c r="S12" s="158" t="s">
        <v>152</v>
      </c>
    </row>
    <row r="13" spans="1:25" s="5" customFormat="1" ht="27.75" customHeight="1" x14ac:dyDescent="0.25">
      <c r="A13" s="169"/>
      <c r="B13" s="226"/>
      <c r="C13" s="169"/>
      <c r="D13" s="169"/>
      <c r="E13" s="169"/>
      <c r="F13" s="169"/>
      <c r="G13" s="168"/>
      <c r="H13" s="30" t="s">
        <v>8</v>
      </c>
      <c r="I13" s="30" t="s">
        <v>9</v>
      </c>
      <c r="J13" s="30" t="s">
        <v>10</v>
      </c>
      <c r="K13" s="30" t="s">
        <v>11</v>
      </c>
      <c r="L13" s="30" t="s">
        <v>12</v>
      </c>
      <c r="M13" s="163"/>
      <c r="N13" s="167"/>
      <c r="O13" s="167"/>
      <c r="P13" s="165"/>
      <c r="Q13" s="167"/>
      <c r="R13" s="161"/>
      <c r="S13" s="159"/>
    </row>
    <row r="14" spans="1:25" s="5" customFormat="1" ht="25.5" customHeight="1" x14ac:dyDescent="0.25">
      <c r="A14" s="197">
        <v>1</v>
      </c>
      <c r="B14" s="209" t="s">
        <v>82</v>
      </c>
      <c r="C14" s="234" t="s">
        <v>13</v>
      </c>
      <c r="D14" s="211">
        <v>42736</v>
      </c>
      <c r="E14" s="211">
        <v>43100</v>
      </c>
      <c r="F14" s="197" t="s">
        <v>14</v>
      </c>
      <c r="G14" s="122" t="s">
        <v>15</v>
      </c>
      <c r="H14" s="31" t="s">
        <v>16</v>
      </c>
      <c r="I14" s="31" t="s">
        <v>16</v>
      </c>
      <c r="J14" s="31" t="s">
        <v>16</v>
      </c>
      <c r="K14" s="31" t="s">
        <v>16</v>
      </c>
      <c r="L14" s="31" t="s">
        <v>16</v>
      </c>
      <c r="M14" s="32">
        <f>M18+M19+M20+M25+M29+M33+M34</f>
        <v>713460.60000000009</v>
      </c>
      <c r="N14" s="32">
        <f>N18+N19+N25+N29+N20+N33</f>
        <v>471276.60000000003</v>
      </c>
      <c r="O14" s="32">
        <f>O18+O19+O25+O29+O20+O33</f>
        <v>461212.10000000003</v>
      </c>
      <c r="P14" s="32">
        <f>P18+P19+P25+P29+P20+P33</f>
        <v>461212.10000000003</v>
      </c>
      <c r="Q14" s="49">
        <f>Q18+Q19+Q25+Q29</f>
        <v>539359.00099999993</v>
      </c>
      <c r="R14" s="32">
        <v>492156.35060000001</v>
      </c>
      <c r="S14" s="33">
        <f>SUM(M14:R14)</f>
        <v>3138676.7516000005</v>
      </c>
    </row>
    <row r="15" spans="1:25" s="5" customFormat="1" ht="33.75" customHeight="1" x14ac:dyDescent="0.25">
      <c r="A15" s="197"/>
      <c r="B15" s="209"/>
      <c r="C15" s="234"/>
      <c r="D15" s="211"/>
      <c r="E15" s="211"/>
      <c r="F15" s="197"/>
      <c r="G15" s="122" t="s">
        <v>17</v>
      </c>
      <c r="H15" s="31" t="s">
        <v>16</v>
      </c>
      <c r="I15" s="31" t="s">
        <v>16</v>
      </c>
      <c r="J15" s="31" t="s">
        <v>16</v>
      </c>
      <c r="K15" s="31" t="s">
        <v>16</v>
      </c>
      <c r="L15" s="31" t="s">
        <v>16</v>
      </c>
      <c r="M15" s="34">
        <f>M21+M22+M26+M30+M35+M36</f>
        <v>257530</v>
      </c>
      <c r="N15" s="32">
        <f>N21+N26+N30</f>
        <v>0</v>
      </c>
      <c r="O15" s="32">
        <f>O21+O26+O30</f>
        <v>0</v>
      </c>
      <c r="P15" s="32">
        <f>P21+P26+P30</f>
        <v>0</v>
      </c>
      <c r="Q15" s="49">
        <f>Q21+Q26+Q30+Q22</f>
        <v>383682.33975000004</v>
      </c>
      <c r="R15" s="32">
        <v>106000</v>
      </c>
      <c r="S15" s="33">
        <f>SUM(M15:R15)</f>
        <v>747212.33975000004</v>
      </c>
    </row>
    <row r="16" spans="1:25" s="5" customFormat="1" ht="31.5" customHeight="1" x14ac:dyDescent="0.25">
      <c r="A16" s="197"/>
      <c r="B16" s="209"/>
      <c r="C16" s="234"/>
      <c r="D16" s="211"/>
      <c r="E16" s="211"/>
      <c r="F16" s="197"/>
      <c r="G16" s="122" t="s">
        <v>18</v>
      </c>
      <c r="H16" s="35" t="s">
        <v>16</v>
      </c>
      <c r="I16" s="35" t="s">
        <v>16</v>
      </c>
      <c r="J16" s="35" t="s">
        <v>16</v>
      </c>
      <c r="K16" s="35" t="s">
        <v>16</v>
      </c>
      <c r="L16" s="35" t="s">
        <v>16</v>
      </c>
      <c r="M16" s="34">
        <f>M23+M27+M37+M38</f>
        <v>515060</v>
      </c>
      <c r="N16" s="32">
        <f t="shared" ref="N16:R17" si="0">N23+N27+N31</f>
        <v>0</v>
      </c>
      <c r="O16" s="32">
        <f t="shared" si="0"/>
        <v>0</v>
      </c>
      <c r="P16" s="32">
        <f t="shared" si="0"/>
        <v>0</v>
      </c>
      <c r="Q16" s="49">
        <f t="shared" si="0"/>
        <v>0</v>
      </c>
      <c r="R16" s="32">
        <f t="shared" si="0"/>
        <v>0</v>
      </c>
      <c r="S16" s="33">
        <f>SUM(M16:R16)</f>
        <v>515060</v>
      </c>
    </row>
    <row r="17" spans="1:20" s="5" customFormat="1" ht="18.75" customHeight="1" x14ac:dyDescent="0.25">
      <c r="A17" s="197"/>
      <c r="B17" s="209"/>
      <c r="C17" s="234"/>
      <c r="D17" s="211"/>
      <c r="E17" s="211"/>
      <c r="F17" s="197"/>
      <c r="G17" s="122" t="s">
        <v>19</v>
      </c>
      <c r="H17" s="35" t="s">
        <v>16</v>
      </c>
      <c r="I17" s="35" t="s">
        <v>16</v>
      </c>
      <c r="J17" s="35" t="s">
        <v>16</v>
      </c>
      <c r="K17" s="35" t="s">
        <v>16</v>
      </c>
      <c r="L17" s="35" t="s">
        <v>16</v>
      </c>
      <c r="M17" s="34">
        <f>M24+M28+M32+M39</f>
        <v>0</v>
      </c>
      <c r="N17" s="32">
        <f t="shared" si="0"/>
        <v>0</v>
      </c>
      <c r="O17" s="32">
        <f t="shared" si="0"/>
        <v>0</v>
      </c>
      <c r="P17" s="32">
        <f t="shared" si="0"/>
        <v>0</v>
      </c>
      <c r="Q17" s="49">
        <f t="shared" si="0"/>
        <v>0</v>
      </c>
      <c r="R17" s="32">
        <f t="shared" si="0"/>
        <v>0</v>
      </c>
      <c r="S17" s="33">
        <f>SUM(M17:R17)</f>
        <v>0</v>
      </c>
    </row>
    <row r="18" spans="1:20" s="5" customFormat="1" x14ac:dyDescent="0.25">
      <c r="A18" s="235" t="s">
        <v>57</v>
      </c>
      <c r="B18" s="153" t="s">
        <v>175</v>
      </c>
      <c r="C18" s="245" t="s">
        <v>0</v>
      </c>
      <c r="D18" s="208">
        <v>42736</v>
      </c>
      <c r="E18" s="208">
        <v>43100</v>
      </c>
      <c r="F18" s="194">
        <v>1</v>
      </c>
      <c r="G18" s="241" t="s">
        <v>15</v>
      </c>
      <c r="H18" s="36">
        <v>932</v>
      </c>
      <c r="I18" s="37" t="s">
        <v>49</v>
      </c>
      <c r="J18" s="37" t="s">
        <v>50</v>
      </c>
      <c r="K18" s="37" t="s">
        <v>97</v>
      </c>
      <c r="L18" s="36" t="s">
        <v>77</v>
      </c>
      <c r="M18" s="139">
        <f>404566.3-13067.8+7640+1546.7</f>
        <v>400685.2</v>
      </c>
      <c r="N18" s="39">
        <v>469681.2</v>
      </c>
      <c r="O18" s="39">
        <v>459616.7</v>
      </c>
      <c r="P18" s="39">
        <f>O18</f>
        <v>459616.7</v>
      </c>
      <c r="Q18" s="39">
        <f>8456.087+471965.21106+1185+145.37194</f>
        <v>481751.67</v>
      </c>
      <c r="R18" s="39"/>
      <c r="S18" s="40"/>
    </row>
    <row r="19" spans="1:20" s="5" customFormat="1" ht="16.5" customHeight="1" x14ac:dyDescent="0.25">
      <c r="A19" s="236"/>
      <c r="B19" s="154"/>
      <c r="C19" s="246"/>
      <c r="D19" s="230"/>
      <c r="E19" s="230"/>
      <c r="F19" s="232"/>
      <c r="G19" s="244"/>
      <c r="H19" s="36">
        <v>932</v>
      </c>
      <c r="I19" s="37" t="s">
        <v>49</v>
      </c>
      <c r="J19" s="37" t="s">
        <v>50</v>
      </c>
      <c r="K19" s="37" t="s">
        <v>97</v>
      </c>
      <c r="L19" s="36" t="s">
        <v>96</v>
      </c>
      <c r="M19" s="38">
        <v>1595.4</v>
      </c>
      <c r="N19" s="39">
        <v>1595.4</v>
      </c>
      <c r="O19" s="39">
        <v>1595.4</v>
      </c>
      <c r="P19" s="39">
        <f>O19</f>
        <v>1595.4</v>
      </c>
      <c r="Q19" s="39"/>
      <c r="R19" s="39"/>
      <c r="S19" s="40"/>
    </row>
    <row r="20" spans="1:20" s="5" customFormat="1" ht="21" customHeight="1" x14ac:dyDescent="0.25">
      <c r="A20" s="236"/>
      <c r="B20" s="155"/>
      <c r="C20" s="246"/>
      <c r="D20" s="230"/>
      <c r="E20" s="230"/>
      <c r="F20" s="232"/>
      <c r="G20" s="242"/>
      <c r="H20" s="36"/>
      <c r="I20" s="37"/>
      <c r="J20" s="37"/>
      <c r="K20" s="37"/>
      <c r="L20" s="36"/>
      <c r="M20" s="38"/>
      <c r="N20" s="39"/>
      <c r="O20" s="39"/>
      <c r="P20" s="39"/>
      <c r="Q20" s="39"/>
      <c r="R20" s="39"/>
      <c r="S20" s="40"/>
    </row>
    <row r="21" spans="1:20" s="5" customFormat="1" x14ac:dyDescent="0.25">
      <c r="A21" s="236"/>
      <c r="B21" s="144" t="s">
        <v>72</v>
      </c>
      <c r="C21" s="246"/>
      <c r="D21" s="230"/>
      <c r="E21" s="230"/>
      <c r="F21" s="232"/>
      <c r="G21" s="241" t="s">
        <v>17</v>
      </c>
      <c r="H21" s="36"/>
      <c r="I21" s="37"/>
      <c r="J21" s="37"/>
      <c r="K21" s="37"/>
      <c r="L21" s="36"/>
      <c r="M21" s="41"/>
      <c r="N21" s="39"/>
      <c r="O21" s="39"/>
      <c r="P21" s="39"/>
      <c r="Q21" s="39">
        <f>260000-3551.26025</f>
        <v>256448.73975000001</v>
      </c>
      <c r="R21" s="39"/>
      <c r="S21" s="40"/>
    </row>
    <row r="22" spans="1:20" s="5" customFormat="1" x14ac:dyDescent="0.25">
      <c r="A22" s="236"/>
      <c r="B22" s="144"/>
      <c r="C22" s="246"/>
      <c r="D22" s="230"/>
      <c r="E22" s="230"/>
      <c r="F22" s="232"/>
      <c r="G22" s="242"/>
      <c r="H22" s="42"/>
      <c r="I22" s="42"/>
      <c r="J22" s="42"/>
      <c r="K22" s="42"/>
      <c r="L22" s="42"/>
      <c r="M22" s="43"/>
      <c r="N22" s="44"/>
      <c r="O22" s="44"/>
      <c r="P22" s="44"/>
      <c r="Q22" s="44">
        <f>93762.29897+33471.30103</f>
        <v>127233.60000000001</v>
      </c>
      <c r="R22" s="44"/>
      <c r="S22" s="45"/>
    </row>
    <row r="23" spans="1:20" s="5" customFormat="1" ht="30" x14ac:dyDescent="0.25">
      <c r="A23" s="236"/>
      <c r="B23" s="144"/>
      <c r="C23" s="246"/>
      <c r="D23" s="230"/>
      <c r="E23" s="230"/>
      <c r="F23" s="232"/>
      <c r="G23" s="123" t="s">
        <v>18</v>
      </c>
      <c r="H23" s="42"/>
      <c r="I23" s="42"/>
      <c r="J23" s="42"/>
      <c r="K23" s="42"/>
      <c r="L23" s="42"/>
      <c r="M23" s="43"/>
      <c r="N23" s="44"/>
      <c r="O23" s="44"/>
      <c r="P23" s="44"/>
      <c r="Q23" s="44"/>
      <c r="R23" s="44"/>
      <c r="S23" s="45"/>
    </row>
    <row r="24" spans="1:20" s="5" customFormat="1" x14ac:dyDescent="0.25">
      <c r="A24" s="237"/>
      <c r="B24" s="144"/>
      <c r="C24" s="247"/>
      <c r="D24" s="231"/>
      <c r="E24" s="231"/>
      <c r="F24" s="233"/>
      <c r="G24" s="123" t="s">
        <v>76</v>
      </c>
      <c r="H24" s="36"/>
      <c r="I24" s="36"/>
      <c r="J24" s="36"/>
      <c r="K24" s="36"/>
      <c r="L24" s="36"/>
      <c r="M24" s="41"/>
      <c r="N24" s="39"/>
      <c r="O24" s="39"/>
      <c r="P24" s="39"/>
      <c r="Q24" s="39"/>
      <c r="R24" s="39"/>
      <c r="S24" s="40"/>
    </row>
    <row r="25" spans="1:20" s="5" customFormat="1" ht="18" customHeight="1" x14ac:dyDescent="0.25">
      <c r="A25" s="152" t="s">
        <v>20</v>
      </c>
      <c r="B25" s="3" t="s">
        <v>73</v>
      </c>
      <c r="C25" s="145" t="s">
        <v>0</v>
      </c>
      <c r="D25" s="143">
        <v>42736</v>
      </c>
      <c r="E25" s="143">
        <v>43100</v>
      </c>
      <c r="F25" s="142">
        <v>1</v>
      </c>
      <c r="G25" s="123" t="s">
        <v>15</v>
      </c>
      <c r="H25" s="36">
        <v>932</v>
      </c>
      <c r="I25" s="37" t="s">
        <v>49</v>
      </c>
      <c r="J25" s="37" t="s">
        <v>50</v>
      </c>
      <c r="K25" s="37" t="s">
        <v>98</v>
      </c>
      <c r="L25" s="36">
        <v>610</v>
      </c>
      <c r="M25" s="41">
        <v>1080</v>
      </c>
      <c r="N25" s="39">
        <v>0</v>
      </c>
      <c r="O25" s="39">
        <v>0</v>
      </c>
      <c r="P25" s="39">
        <f>O25</f>
        <v>0</v>
      </c>
      <c r="Q25" s="39">
        <v>25841.100000000002</v>
      </c>
      <c r="R25" s="39"/>
      <c r="S25" s="40"/>
    </row>
    <row r="26" spans="1:20" s="5" customFormat="1" ht="30" x14ac:dyDescent="0.25">
      <c r="A26" s="152"/>
      <c r="B26" s="144" t="s">
        <v>74</v>
      </c>
      <c r="C26" s="145"/>
      <c r="D26" s="143"/>
      <c r="E26" s="143"/>
      <c r="F26" s="142"/>
      <c r="G26" s="123" t="s">
        <v>17</v>
      </c>
      <c r="H26" s="36"/>
      <c r="I26" s="36"/>
      <c r="J26" s="36"/>
      <c r="K26" s="36"/>
      <c r="L26" s="36"/>
      <c r="M26" s="41"/>
      <c r="N26" s="39"/>
      <c r="O26" s="39"/>
      <c r="P26" s="39"/>
      <c r="Q26" s="39"/>
      <c r="R26" s="39"/>
      <c r="S26" s="40"/>
    </row>
    <row r="27" spans="1:20" s="5" customFormat="1" ht="30" x14ac:dyDescent="0.25">
      <c r="A27" s="152"/>
      <c r="B27" s="144"/>
      <c r="C27" s="145"/>
      <c r="D27" s="143"/>
      <c r="E27" s="143"/>
      <c r="F27" s="142"/>
      <c r="G27" s="123" t="s">
        <v>21</v>
      </c>
      <c r="H27" s="36"/>
      <c r="I27" s="36"/>
      <c r="J27" s="36"/>
      <c r="K27" s="36"/>
      <c r="L27" s="36"/>
      <c r="M27" s="39"/>
      <c r="N27" s="39"/>
      <c r="O27" s="39"/>
      <c r="P27" s="39"/>
      <c r="Q27" s="39"/>
      <c r="R27" s="39"/>
      <c r="S27" s="40"/>
      <c r="T27" s="46"/>
    </row>
    <row r="28" spans="1:20" s="5" customFormat="1" x14ac:dyDescent="0.25">
      <c r="A28" s="152"/>
      <c r="B28" s="144"/>
      <c r="C28" s="145"/>
      <c r="D28" s="143"/>
      <c r="E28" s="143"/>
      <c r="F28" s="142"/>
      <c r="G28" s="123" t="s">
        <v>76</v>
      </c>
      <c r="H28" s="36"/>
      <c r="I28" s="36"/>
      <c r="J28" s="36"/>
      <c r="K28" s="36"/>
      <c r="L28" s="36"/>
      <c r="M28" s="39"/>
      <c r="N28" s="39"/>
      <c r="O28" s="39"/>
      <c r="P28" s="39"/>
      <c r="Q28" s="39"/>
      <c r="R28" s="39"/>
      <c r="S28" s="40"/>
    </row>
    <row r="29" spans="1:20" s="5" customFormat="1" ht="17.25" customHeight="1" x14ac:dyDescent="0.25">
      <c r="A29" s="152" t="s">
        <v>140</v>
      </c>
      <c r="B29" s="3" t="s">
        <v>26</v>
      </c>
      <c r="C29" s="248" t="s">
        <v>0</v>
      </c>
      <c r="D29" s="143">
        <v>42736</v>
      </c>
      <c r="E29" s="143">
        <v>43100</v>
      </c>
      <c r="F29" s="142">
        <v>1</v>
      </c>
      <c r="G29" s="123" t="s">
        <v>15</v>
      </c>
      <c r="H29" s="36" t="s">
        <v>85</v>
      </c>
      <c r="I29" s="36" t="s">
        <v>49</v>
      </c>
      <c r="J29" s="36" t="s">
        <v>50</v>
      </c>
      <c r="K29" s="36" t="s">
        <v>99</v>
      </c>
      <c r="L29" s="36">
        <v>240</v>
      </c>
      <c r="M29" s="39">
        <v>52500</v>
      </c>
      <c r="N29" s="39">
        <v>0</v>
      </c>
      <c r="O29" s="39">
        <v>0</v>
      </c>
      <c r="P29" s="39">
        <f>O29</f>
        <v>0</v>
      </c>
      <c r="Q29" s="39">
        <v>31766.231</v>
      </c>
      <c r="R29" s="39"/>
      <c r="S29" s="40"/>
    </row>
    <row r="30" spans="1:20" s="5" customFormat="1" ht="30" x14ac:dyDescent="0.25">
      <c r="A30" s="152"/>
      <c r="B30" s="144" t="s">
        <v>39</v>
      </c>
      <c r="C30" s="248"/>
      <c r="D30" s="143"/>
      <c r="E30" s="143"/>
      <c r="F30" s="142"/>
      <c r="G30" s="123" t="s">
        <v>17</v>
      </c>
      <c r="H30" s="36"/>
      <c r="I30" s="36"/>
      <c r="J30" s="36"/>
      <c r="K30" s="36"/>
      <c r="L30" s="36"/>
      <c r="M30" s="39"/>
      <c r="N30" s="39"/>
      <c r="O30" s="39"/>
      <c r="P30" s="39"/>
      <c r="Q30" s="39"/>
      <c r="R30" s="39"/>
      <c r="S30" s="40"/>
    </row>
    <row r="31" spans="1:20" s="5" customFormat="1" ht="30" x14ac:dyDescent="0.25">
      <c r="A31" s="152"/>
      <c r="B31" s="144"/>
      <c r="C31" s="248"/>
      <c r="D31" s="143"/>
      <c r="E31" s="143"/>
      <c r="F31" s="142"/>
      <c r="G31" s="123" t="s">
        <v>18</v>
      </c>
      <c r="H31" s="36"/>
      <c r="I31" s="36"/>
      <c r="J31" s="36"/>
      <c r="K31" s="36"/>
      <c r="L31" s="36"/>
      <c r="M31" s="39"/>
      <c r="N31" s="39"/>
      <c r="O31" s="39"/>
      <c r="P31" s="39"/>
      <c r="Q31" s="39"/>
      <c r="R31" s="39"/>
      <c r="S31" s="40"/>
    </row>
    <row r="32" spans="1:20" s="5" customFormat="1" x14ac:dyDescent="0.25">
      <c r="A32" s="152"/>
      <c r="B32" s="144"/>
      <c r="C32" s="248"/>
      <c r="D32" s="143"/>
      <c r="E32" s="143"/>
      <c r="F32" s="142"/>
      <c r="G32" s="123" t="s">
        <v>76</v>
      </c>
      <c r="H32" s="36"/>
      <c r="I32" s="36"/>
      <c r="J32" s="36"/>
      <c r="K32" s="36"/>
      <c r="L32" s="36"/>
      <c r="M32" s="39"/>
      <c r="N32" s="39"/>
      <c r="O32" s="39"/>
      <c r="P32" s="39"/>
      <c r="Q32" s="39"/>
      <c r="R32" s="39"/>
      <c r="S32" s="40"/>
    </row>
    <row r="33" spans="1:19" s="137" customFormat="1" x14ac:dyDescent="0.25">
      <c r="A33" s="227" t="s">
        <v>163</v>
      </c>
      <c r="B33" s="249" t="s">
        <v>27</v>
      </c>
      <c r="C33" s="228" t="s">
        <v>164</v>
      </c>
      <c r="D33" s="229">
        <v>42736</v>
      </c>
      <c r="E33" s="229">
        <v>43100</v>
      </c>
      <c r="F33" s="252">
        <v>1</v>
      </c>
      <c r="G33" s="253" t="s">
        <v>15</v>
      </c>
      <c r="H33" s="134">
        <v>932</v>
      </c>
      <c r="I33" s="135" t="s">
        <v>49</v>
      </c>
      <c r="J33" s="135" t="s">
        <v>50</v>
      </c>
      <c r="K33" s="135" t="s">
        <v>173</v>
      </c>
      <c r="L33" s="134" t="s">
        <v>77</v>
      </c>
      <c r="M33" s="136">
        <v>226989.97500000001</v>
      </c>
      <c r="N33" s="136"/>
      <c r="O33" s="136"/>
      <c r="P33" s="136"/>
      <c r="Q33" s="136"/>
      <c r="R33" s="136"/>
      <c r="S33" s="136"/>
    </row>
    <row r="34" spans="1:19" s="137" customFormat="1" x14ac:dyDescent="0.25">
      <c r="A34" s="227"/>
      <c r="B34" s="250"/>
      <c r="C34" s="228"/>
      <c r="D34" s="229"/>
      <c r="E34" s="229"/>
      <c r="F34" s="252"/>
      <c r="G34" s="254"/>
      <c r="H34" s="134" t="s">
        <v>165</v>
      </c>
      <c r="I34" s="135" t="s">
        <v>49</v>
      </c>
      <c r="J34" s="135" t="s">
        <v>50</v>
      </c>
      <c r="K34" s="135" t="s">
        <v>173</v>
      </c>
      <c r="L34" s="134" t="s">
        <v>146</v>
      </c>
      <c r="M34" s="136">
        <v>30610.025000000001</v>
      </c>
      <c r="N34" s="136"/>
      <c r="O34" s="136"/>
      <c r="P34" s="136"/>
      <c r="Q34" s="136"/>
      <c r="R34" s="136"/>
      <c r="S34" s="136"/>
    </row>
    <row r="35" spans="1:19" s="137" customFormat="1" x14ac:dyDescent="0.25">
      <c r="A35" s="227"/>
      <c r="B35" s="249" t="s">
        <v>171</v>
      </c>
      <c r="C35" s="228"/>
      <c r="D35" s="229"/>
      <c r="E35" s="229"/>
      <c r="F35" s="252"/>
      <c r="G35" s="213" t="s">
        <v>17</v>
      </c>
      <c r="H35" s="134">
        <v>932</v>
      </c>
      <c r="I35" s="135" t="s">
        <v>49</v>
      </c>
      <c r="J35" s="135" t="s">
        <v>50</v>
      </c>
      <c r="K35" s="135" t="s">
        <v>173</v>
      </c>
      <c r="L35" s="134" t="s">
        <v>77</v>
      </c>
      <c r="M35" s="136">
        <v>226919.97500000001</v>
      </c>
      <c r="N35" s="136"/>
      <c r="O35" s="136"/>
      <c r="P35" s="136"/>
      <c r="Q35" s="136"/>
      <c r="R35" s="136"/>
      <c r="S35" s="136"/>
    </row>
    <row r="36" spans="1:19" s="137" customFormat="1" x14ac:dyDescent="0.25">
      <c r="A36" s="227"/>
      <c r="B36" s="251"/>
      <c r="C36" s="228"/>
      <c r="D36" s="229"/>
      <c r="E36" s="229"/>
      <c r="F36" s="252"/>
      <c r="G36" s="215"/>
      <c r="H36" s="134" t="s">
        <v>165</v>
      </c>
      <c r="I36" s="134" t="s">
        <v>49</v>
      </c>
      <c r="J36" s="134" t="s">
        <v>50</v>
      </c>
      <c r="K36" s="134" t="s">
        <v>173</v>
      </c>
      <c r="L36" s="134" t="s">
        <v>146</v>
      </c>
      <c r="M36" s="136">
        <v>30610.025000000001</v>
      </c>
      <c r="N36" s="136"/>
      <c r="O36" s="136"/>
      <c r="P36" s="136"/>
      <c r="Q36" s="136"/>
      <c r="R36" s="136"/>
      <c r="S36" s="136"/>
    </row>
    <row r="37" spans="1:19" s="137" customFormat="1" x14ac:dyDescent="0.25">
      <c r="A37" s="227"/>
      <c r="B37" s="251"/>
      <c r="C37" s="228"/>
      <c r="D37" s="229"/>
      <c r="E37" s="229"/>
      <c r="F37" s="252"/>
      <c r="G37" s="213" t="s">
        <v>18</v>
      </c>
      <c r="H37" s="134">
        <v>932</v>
      </c>
      <c r="I37" s="134" t="s">
        <v>49</v>
      </c>
      <c r="J37" s="134" t="s">
        <v>50</v>
      </c>
      <c r="K37" s="134" t="s">
        <v>172</v>
      </c>
      <c r="L37" s="134" t="s">
        <v>77</v>
      </c>
      <c r="M37" s="136">
        <v>453839.95</v>
      </c>
      <c r="N37" s="136"/>
      <c r="O37" s="136"/>
      <c r="P37" s="136"/>
      <c r="Q37" s="136"/>
      <c r="R37" s="136"/>
      <c r="S37" s="136"/>
    </row>
    <row r="38" spans="1:19" s="137" customFormat="1" x14ac:dyDescent="0.25">
      <c r="A38" s="227"/>
      <c r="B38" s="251"/>
      <c r="C38" s="228"/>
      <c r="D38" s="229"/>
      <c r="E38" s="229"/>
      <c r="F38" s="252"/>
      <c r="G38" s="215"/>
      <c r="H38" s="134" t="s">
        <v>165</v>
      </c>
      <c r="I38" s="134" t="s">
        <v>49</v>
      </c>
      <c r="J38" s="134" t="s">
        <v>50</v>
      </c>
      <c r="K38" s="134" t="s">
        <v>172</v>
      </c>
      <c r="L38" s="134" t="s">
        <v>146</v>
      </c>
      <c r="M38" s="136">
        <v>61220.05</v>
      </c>
      <c r="N38" s="136"/>
      <c r="O38" s="136"/>
      <c r="P38" s="136"/>
      <c r="Q38" s="136"/>
      <c r="R38" s="136"/>
      <c r="S38" s="136"/>
    </row>
    <row r="39" spans="1:19" s="137" customFormat="1" x14ac:dyDescent="0.25">
      <c r="A39" s="227"/>
      <c r="B39" s="250"/>
      <c r="C39" s="228"/>
      <c r="D39" s="229"/>
      <c r="E39" s="229"/>
      <c r="F39" s="252"/>
      <c r="G39" s="138" t="s">
        <v>76</v>
      </c>
      <c r="H39" s="134"/>
      <c r="I39" s="134"/>
      <c r="J39" s="134"/>
      <c r="K39" s="134"/>
      <c r="L39" s="134"/>
      <c r="M39" s="136"/>
      <c r="N39" s="136"/>
      <c r="O39" s="136"/>
      <c r="P39" s="136"/>
      <c r="Q39" s="136"/>
      <c r="R39" s="136"/>
      <c r="S39" s="136"/>
    </row>
    <row r="40" spans="1:19" s="5" customFormat="1" ht="21.75" customHeight="1" x14ac:dyDescent="0.25">
      <c r="A40" s="197">
        <v>2</v>
      </c>
      <c r="B40" s="209" t="s">
        <v>75</v>
      </c>
      <c r="C40" s="234" t="s">
        <v>13</v>
      </c>
      <c r="D40" s="211">
        <v>42736</v>
      </c>
      <c r="E40" s="211">
        <v>43100</v>
      </c>
      <c r="F40" s="197" t="s">
        <v>16</v>
      </c>
      <c r="G40" s="122" t="s">
        <v>15</v>
      </c>
      <c r="H40" s="35" t="s">
        <v>16</v>
      </c>
      <c r="I40" s="35" t="s">
        <v>16</v>
      </c>
      <c r="J40" s="35" t="s">
        <v>16</v>
      </c>
      <c r="K40" s="35" t="s">
        <v>16</v>
      </c>
      <c r="L40" s="35" t="s">
        <v>16</v>
      </c>
      <c r="M40" s="32">
        <f>M44+M48+M52+M58+M59+M60+M61+M62+M66+M70+M74+M78+M82+M90+M98+M102+M56</f>
        <v>293253.342</v>
      </c>
      <c r="N40" s="47">
        <f>N44+N48+N52+N58+N59+N60+N61+N62+N66+N70+N74+N78+N82+N90+N98+N102+N56</f>
        <v>310723.59999999998</v>
      </c>
      <c r="O40" s="47">
        <f>O44+O48+O52+O58+O59+O60+O61+O62+O66+O70+O74+O78+O82+O90+O98+O102+O56</f>
        <v>304880.3</v>
      </c>
      <c r="P40" s="47">
        <f>P44+P48+P52+P56+P58+P59+P60+P61+P62+P66+P70+P74+P78+P82+P90+P98+P102+P57</f>
        <v>304880.3</v>
      </c>
      <c r="Q40" s="49">
        <f>Q44+Q48+Q52+Q56+Q58+Q59+Q60+Q61+Q62+Q66+Q70+Q74+Q78+Q82+Q90+Q98+Q102+Q57</f>
        <v>372449.48700000002</v>
      </c>
      <c r="R40" s="47">
        <v>393313.45146000001</v>
      </c>
      <c r="S40" s="48">
        <f>SUM(M40:R40)</f>
        <v>1979500.4804600002</v>
      </c>
    </row>
    <row r="41" spans="1:19" s="5" customFormat="1" ht="28.5" x14ac:dyDescent="0.25">
      <c r="A41" s="197"/>
      <c r="B41" s="209"/>
      <c r="C41" s="234"/>
      <c r="D41" s="211"/>
      <c r="E41" s="211"/>
      <c r="F41" s="197"/>
      <c r="G41" s="122" t="s">
        <v>17</v>
      </c>
      <c r="H41" s="35" t="s">
        <v>16</v>
      </c>
      <c r="I41" s="35" t="s">
        <v>16</v>
      </c>
      <c r="J41" s="35" t="s">
        <v>16</v>
      </c>
      <c r="K41" s="35" t="s">
        <v>16</v>
      </c>
      <c r="L41" s="35" t="s">
        <v>16</v>
      </c>
      <c r="M41" s="32">
        <f t="shared" ref="M41:P43" si="1">M45+M49+M53+M63+M67+M71+M75+M79+M95+M99+M103</f>
        <v>1794.6000000000001</v>
      </c>
      <c r="N41" s="32">
        <f>N45+N49+N53+N63+N67+N71+N75+N79+N95+N99+N103</f>
        <v>1812.1000000000001</v>
      </c>
      <c r="O41" s="32">
        <f t="shared" si="1"/>
        <v>1828.3000000000002</v>
      </c>
      <c r="P41" s="32">
        <f t="shared" si="1"/>
        <v>1828.3000000000002</v>
      </c>
      <c r="Q41" s="49">
        <f>Q45+Q49+Q53+Q63+Q67+Q71+Q75+Q79+Q95+Q99+Q103</f>
        <v>4176.5789600000007</v>
      </c>
      <c r="R41" s="32">
        <v>1572.7</v>
      </c>
      <c r="S41" s="50">
        <f>SUM(M41:R41)</f>
        <v>13012.578960000003</v>
      </c>
    </row>
    <row r="42" spans="1:19" s="5" customFormat="1" ht="30" customHeight="1" x14ac:dyDescent="0.25">
      <c r="A42" s="197"/>
      <c r="B42" s="209"/>
      <c r="C42" s="234"/>
      <c r="D42" s="211"/>
      <c r="E42" s="211"/>
      <c r="F42" s="197"/>
      <c r="G42" s="122" t="s">
        <v>18</v>
      </c>
      <c r="H42" s="35" t="s">
        <v>16</v>
      </c>
      <c r="I42" s="35" t="s">
        <v>16</v>
      </c>
      <c r="J42" s="35" t="s">
        <v>16</v>
      </c>
      <c r="K42" s="35" t="s">
        <v>16</v>
      </c>
      <c r="L42" s="35" t="s">
        <v>16</v>
      </c>
      <c r="M42" s="34">
        <f t="shared" si="1"/>
        <v>0</v>
      </c>
      <c r="N42" s="32">
        <f t="shared" si="1"/>
        <v>0</v>
      </c>
      <c r="O42" s="32">
        <f t="shared" si="1"/>
        <v>0</v>
      </c>
      <c r="P42" s="32">
        <f t="shared" si="1"/>
        <v>0</v>
      </c>
      <c r="Q42" s="32">
        <f>Q46+Q50+Q54+Q64+Q68+Q72+Q76+Q80+Q96+Q100+Q104</f>
        <v>0</v>
      </c>
      <c r="R42" s="32">
        <f>R46+R50+R54+R64+R68+R72+R76+R80+R96+R100+R104</f>
        <v>0</v>
      </c>
      <c r="S42" s="33">
        <f>SUM(M42:R42)</f>
        <v>0</v>
      </c>
    </row>
    <row r="43" spans="1:19" s="5" customFormat="1" x14ac:dyDescent="0.25">
      <c r="A43" s="197"/>
      <c r="B43" s="209"/>
      <c r="C43" s="234"/>
      <c r="D43" s="211"/>
      <c r="E43" s="211"/>
      <c r="F43" s="197"/>
      <c r="G43" s="122" t="s">
        <v>76</v>
      </c>
      <c r="H43" s="35" t="s">
        <v>16</v>
      </c>
      <c r="I43" s="35" t="s">
        <v>16</v>
      </c>
      <c r="J43" s="35" t="s">
        <v>16</v>
      </c>
      <c r="K43" s="35" t="s">
        <v>16</v>
      </c>
      <c r="L43" s="35" t="s">
        <v>16</v>
      </c>
      <c r="M43" s="34">
        <f t="shared" si="1"/>
        <v>0</v>
      </c>
      <c r="N43" s="32">
        <f t="shared" si="1"/>
        <v>0</v>
      </c>
      <c r="O43" s="32">
        <f t="shared" si="1"/>
        <v>0</v>
      </c>
      <c r="P43" s="32">
        <f t="shared" si="1"/>
        <v>0</v>
      </c>
      <c r="Q43" s="32">
        <f>Q47+Q51+Q55+Q65+Q69+Q73+Q77+Q81+Q97+Q101+Q105</f>
        <v>0</v>
      </c>
      <c r="R43" s="32">
        <f>R47+R51+R55+R65+R69+R73+R77+R81+R97+R101+R105</f>
        <v>0</v>
      </c>
      <c r="S43" s="33">
        <f>SUM(M43:R43)</f>
        <v>0</v>
      </c>
    </row>
    <row r="44" spans="1:19" s="5" customFormat="1" ht="18" customHeight="1" x14ac:dyDescent="0.25">
      <c r="A44" s="150" t="s">
        <v>58</v>
      </c>
      <c r="B44" s="3" t="s">
        <v>22</v>
      </c>
      <c r="C44" s="145" t="s">
        <v>0</v>
      </c>
      <c r="D44" s="143">
        <v>42736</v>
      </c>
      <c r="E44" s="143">
        <v>43100</v>
      </c>
      <c r="F44" s="142">
        <v>1</v>
      </c>
      <c r="G44" s="123" t="s">
        <v>15</v>
      </c>
      <c r="H44" s="51"/>
      <c r="I44" s="51"/>
      <c r="J44" s="51"/>
      <c r="K44" s="51"/>
      <c r="L44" s="51"/>
      <c r="M44" s="39"/>
      <c r="N44" s="39"/>
      <c r="O44" s="39"/>
      <c r="P44" s="39"/>
      <c r="Q44" s="39"/>
      <c r="R44" s="39"/>
      <c r="S44" s="40"/>
    </row>
    <row r="45" spans="1:19" s="5" customFormat="1" ht="30" x14ac:dyDescent="0.25">
      <c r="A45" s="150"/>
      <c r="B45" s="149" t="s">
        <v>23</v>
      </c>
      <c r="C45" s="145"/>
      <c r="D45" s="143"/>
      <c r="E45" s="143"/>
      <c r="F45" s="142"/>
      <c r="G45" s="123" t="s">
        <v>17</v>
      </c>
      <c r="H45" s="52">
        <v>932</v>
      </c>
      <c r="I45" s="53" t="s">
        <v>49</v>
      </c>
      <c r="J45" s="53" t="s">
        <v>51</v>
      </c>
      <c r="K45" s="53" t="s">
        <v>100</v>
      </c>
      <c r="L45" s="52">
        <v>240</v>
      </c>
      <c r="M45" s="38">
        <v>1406.9</v>
      </c>
      <c r="N45" s="39">
        <v>1406.9</v>
      </c>
      <c r="O45" s="39">
        <v>1406.9</v>
      </c>
      <c r="P45" s="39">
        <f>O45</f>
        <v>1406.9</v>
      </c>
      <c r="Q45" s="67">
        <v>1085.5725199999999</v>
      </c>
      <c r="R45" s="39"/>
      <c r="S45" s="40"/>
    </row>
    <row r="46" spans="1:19" s="5" customFormat="1" ht="31.5" customHeight="1" x14ac:dyDescent="0.25">
      <c r="A46" s="150"/>
      <c r="B46" s="149"/>
      <c r="C46" s="145"/>
      <c r="D46" s="143"/>
      <c r="E46" s="143"/>
      <c r="F46" s="142"/>
      <c r="G46" s="123" t="s">
        <v>18</v>
      </c>
      <c r="H46" s="54"/>
      <c r="I46" s="54"/>
      <c r="J46" s="54"/>
      <c r="K46" s="54"/>
      <c r="L46" s="54"/>
      <c r="M46" s="39"/>
      <c r="N46" s="39"/>
      <c r="O46" s="39"/>
      <c r="P46" s="39"/>
      <c r="Q46" s="39"/>
      <c r="R46" s="39"/>
      <c r="S46" s="40"/>
    </row>
    <row r="47" spans="1:19" s="5" customFormat="1" ht="22.5" customHeight="1" x14ac:dyDescent="0.25">
      <c r="A47" s="150"/>
      <c r="B47" s="149"/>
      <c r="C47" s="145"/>
      <c r="D47" s="143"/>
      <c r="E47" s="143"/>
      <c r="F47" s="142"/>
      <c r="G47" s="123" t="s">
        <v>19</v>
      </c>
      <c r="H47" s="54"/>
      <c r="I47" s="54"/>
      <c r="J47" s="54"/>
      <c r="K47" s="54"/>
      <c r="L47" s="54"/>
      <c r="M47" s="39"/>
      <c r="N47" s="39"/>
      <c r="O47" s="39"/>
      <c r="P47" s="39"/>
      <c r="Q47" s="39"/>
      <c r="R47" s="39"/>
      <c r="S47" s="40"/>
    </row>
    <row r="48" spans="1:19" s="5" customFormat="1" x14ac:dyDescent="0.25">
      <c r="A48" s="150" t="s">
        <v>59</v>
      </c>
      <c r="B48" s="3" t="s">
        <v>24</v>
      </c>
      <c r="C48" s="145" t="s">
        <v>0</v>
      </c>
      <c r="D48" s="143">
        <v>42736</v>
      </c>
      <c r="E48" s="143">
        <v>43100</v>
      </c>
      <c r="F48" s="142">
        <v>1</v>
      </c>
      <c r="G48" s="123" t="s">
        <v>15</v>
      </c>
      <c r="H48" s="52">
        <v>932</v>
      </c>
      <c r="I48" s="53" t="s">
        <v>49</v>
      </c>
      <c r="J48" s="53" t="s">
        <v>52</v>
      </c>
      <c r="K48" s="53" t="s">
        <v>101</v>
      </c>
      <c r="L48" s="52">
        <v>810</v>
      </c>
      <c r="M48" s="41">
        <v>1648</v>
      </c>
      <c r="N48" s="39">
        <v>1661.5</v>
      </c>
      <c r="O48" s="39">
        <v>1625.5</v>
      </c>
      <c r="P48" s="39">
        <f>O48</f>
        <v>1625.5</v>
      </c>
      <c r="Q48" s="39">
        <v>1825.5</v>
      </c>
      <c r="R48" s="39"/>
      <c r="S48" s="40"/>
    </row>
    <row r="49" spans="1:20" s="5" customFormat="1" ht="30" x14ac:dyDescent="0.25">
      <c r="A49" s="150"/>
      <c r="B49" s="149" t="s">
        <v>25</v>
      </c>
      <c r="C49" s="145"/>
      <c r="D49" s="143"/>
      <c r="E49" s="143"/>
      <c r="F49" s="142"/>
      <c r="G49" s="123" t="s">
        <v>17</v>
      </c>
      <c r="H49" s="54"/>
      <c r="I49" s="54"/>
      <c r="J49" s="54"/>
      <c r="K49" s="54"/>
      <c r="L49" s="54"/>
      <c r="M49" s="41"/>
      <c r="N49" s="39"/>
      <c r="O49" s="39"/>
      <c r="P49" s="39"/>
      <c r="Q49" s="39"/>
      <c r="R49" s="39"/>
      <c r="S49" s="40"/>
    </row>
    <row r="50" spans="1:20" s="5" customFormat="1" ht="30" x14ac:dyDescent="0.25">
      <c r="A50" s="150"/>
      <c r="B50" s="149"/>
      <c r="C50" s="145"/>
      <c r="D50" s="143"/>
      <c r="E50" s="143"/>
      <c r="F50" s="142"/>
      <c r="G50" s="123" t="s">
        <v>18</v>
      </c>
      <c r="H50" s="54"/>
      <c r="I50" s="54"/>
      <c r="J50" s="54"/>
      <c r="K50" s="54"/>
      <c r="L50" s="54"/>
      <c r="M50" s="41"/>
      <c r="N50" s="39"/>
      <c r="O50" s="39"/>
      <c r="P50" s="39"/>
      <c r="Q50" s="39"/>
      <c r="R50" s="39"/>
      <c r="S50" s="40"/>
    </row>
    <row r="51" spans="1:20" s="5" customFormat="1" x14ac:dyDescent="0.25">
      <c r="A51" s="150"/>
      <c r="B51" s="149"/>
      <c r="C51" s="145"/>
      <c r="D51" s="143"/>
      <c r="E51" s="143"/>
      <c r="F51" s="142"/>
      <c r="G51" s="123" t="s">
        <v>19</v>
      </c>
      <c r="H51" s="54"/>
      <c r="I51" s="54"/>
      <c r="J51" s="54"/>
      <c r="K51" s="54"/>
      <c r="L51" s="54"/>
      <c r="M51" s="41"/>
      <c r="N51" s="39"/>
      <c r="O51" s="39"/>
      <c r="P51" s="39"/>
      <c r="Q51" s="39"/>
      <c r="R51" s="39"/>
      <c r="S51" s="40"/>
    </row>
    <row r="52" spans="1:20" s="5" customFormat="1" ht="15" customHeight="1" x14ac:dyDescent="0.25">
      <c r="A52" s="150" t="s">
        <v>60</v>
      </c>
      <c r="B52" s="3" t="s">
        <v>26</v>
      </c>
      <c r="C52" s="145" t="s">
        <v>13</v>
      </c>
      <c r="D52" s="143">
        <v>42736</v>
      </c>
      <c r="E52" s="143">
        <v>43100</v>
      </c>
      <c r="F52" s="142">
        <v>1</v>
      </c>
      <c r="G52" s="123" t="s">
        <v>15</v>
      </c>
      <c r="H52" s="52">
        <v>932</v>
      </c>
      <c r="I52" s="53" t="s">
        <v>49</v>
      </c>
      <c r="J52" s="53" t="s">
        <v>53</v>
      </c>
      <c r="K52" s="53" t="s">
        <v>102</v>
      </c>
      <c r="L52" s="52">
        <v>240</v>
      </c>
      <c r="M52" s="41">
        <v>4669</v>
      </c>
      <c r="N52" s="39">
        <v>4708.3999999999996</v>
      </c>
      <c r="O52" s="39">
        <v>4604.3999999999996</v>
      </c>
      <c r="P52" s="39">
        <f>O52</f>
        <v>4604.3999999999996</v>
      </c>
      <c r="Q52" s="39">
        <v>5173.3999999999996</v>
      </c>
      <c r="R52" s="39"/>
      <c r="S52" s="40"/>
    </row>
    <row r="53" spans="1:20" s="5" customFormat="1" ht="30" customHeight="1" x14ac:dyDescent="0.25">
      <c r="A53" s="150"/>
      <c r="B53" s="149" t="s">
        <v>142</v>
      </c>
      <c r="C53" s="145"/>
      <c r="D53" s="143"/>
      <c r="E53" s="143"/>
      <c r="F53" s="142"/>
      <c r="G53" s="123" t="s">
        <v>17</v>
      </c>
      <c r="H53" s="52"/>
      <c r="I53" s="52"/>
      <c r="J53" s="52"/>
      <c r="K53" s="52"/>
      <c r="L53" s="52"/>
      <c r="M53" s="39"/>
      <c r="N53" s="39"/>
      <c r="O53" s="39"/>
      <c r="P53" s="39"/>
      <c r="Q53" s="39"/>
      <c r="R53" s="39"/>
      <c r="S53" s="40"/>
    </row>
    <row r="54" spans="1:20" s="5" customFormat="1" ht="30" customHeight="1" x14ac:dyDescent="0.25">
      <c r="A54" s="150"/>
      <c r="B54" s="149"/>
      <c r="C54" s="145"/>
      <c r="D54" s="143"/>
      <c r="E54" s="143"/>
      <c r="F54" s="142"/>
      <c r="G54" s="123" t="s">
        <v>18</v>
      </c>
      <c r="H54" s="52"/>
      <c r="I54" s="52"/>
      <c r="J54" s="52"/>
      <c r="K54" s="52"/>
      <c r="L54" s="52"/>
      <c r="M54" s="39"/>
      <c r="N54" s="39"/>
      <c r="O54" s="39"/>
      <c r="P54" s="39"/>
      <c r="Q54" s="39"/>
      <c r="R54" s="39"/>
      <c r="S54" s="40"/>
    </row>
    <row r="55" spans="1:20" s="5" customFormat="1" ht="15.75" customHeight="1" x14ac:dyDescent="0.25">
      <c r="A55" s="150"/>
      <c r="B55" s="146"/>
      <c r="C55" s="145"/>
      <c r="D55" s="143"/>
      <c r="E55" s="143"/>
      <c r="F55" s="142"/>
      <c r="G55" s="123" t="s">
        <v>19</v>
      </c>
      <c r="H55" s="52"/>
      <c r="I55" s="52"/>
      <c r="J55" s="52"/>
      <c r="K55" s="52"/>
      <c r="L55" s="52"/>
      <c r="M55" s="39"/>
      <c r="N55" s="39"/>
      <c r="O55" s="39"/>
      <c r="P55" s="39"/>
      <c r="Q55" s="39"/>
      <c r="R55" s="39"/>
      <c r="S55" s="40"/>
    </row>
    <row r="56" spans="1:20" s="56" customFormat="1" ht="18" customHeight="1" x14ac:dyDescent="0.25">
      <c r="A56" s="243" t="s">
        <v>61</v>
      </c>
      <c r="B56" s="55" t="s">
        <v>27</v>
      </c>
      <c r="C56" s="174" t="s">
        <v>89</v>
      </c>
      <c r="D56" s="173">
        <v>42736</v>
      </c>
      <c r="E56" s="173">
        <v>43100</v>
      </c>
      <c r="F56" s="176">
        <v>1</v>
      </c>
      <c r="G56" s="172" t="s">
        <v>15</v>
      </c>
      <c r="H56" s="175">
        <v>932</v>
      </c>
      <c r="I56" s="240" t="s">
        <v>51</v>
      </c>
      <c r="J56" s="240" t="s">
        <v>55</v>
      </c>
      <c r="K56" s="240" t="s">
        <v>103</v>
      </c>
      <c r="L56" s="184" t="s">
        <v>77</v>
      </c>
      <c r="M56" s="238">
        <f>92689-M58-M59-M60-M61-M62</f>
        <v>84565</v>
      </c>
      <c r="N56" s="238">
        <f>85805.7-1386</f>
        <v>84419.7</v>
      </c>
      <c r="O56" s="238">
        <f>83919.7-1355</f>
        <v>82564.7</v>
      </c>
      <c r="P56" s="238">
        <f>O56</f>
        <v>82564.7</v>
      </c>
      <c r="Q56" s="39">
        <v>50105.000999999997</v>
      </c>
      <c r="R56" s="39"/>
      <c r="S56" s="40"/>
      <c r="T56" s="56" t="s">
        <v>153</v>
      </c>
    </row>
    <row r="57" spans="1:20" s="56" customFormat="1" ht="18" customHeight="1" x14ac:dyDescent="0.25">
      <c r="A57" s="243"/>
      <c r="B57" s="57"/>
      <c r="C57" s="174"/>
      <c r="D57" s="173"/>
      <c r="E57" s="173"/>
      <c r="F57" s="176"/>
      <c r="G57" s="172"/>
      <c r="H57" s="175"/>
      <c r="I57" s="240"/>
      <c r="J57" s="240"/>
      <c r="K57" s="240"/>
      <c r="L57" s="186"/>
      <c r="M57" s="239"/>
      <c r="N57" s="239"/>
      <c r="O57" s="239"/>
      <c r="P57" s="239"/>
      <c r="Q57" s="39">
        <f>46257.999+600</f>
        <v>46857.999000000003</v>
      </c>
      <c r="R57" s="39"/>
      <c r="S57" s="40"/>
    </row>
    <row r="58" spans="1:20" s="56" customFormat="1" x14ac:dyDescent="0.25">
      <c r="A58" s="243"/>
      <c r="B58" s="177" t="s">
        <v>28</v>
      </c>
      <c r="C58" s="174"/>
      <c r="D58" s="173"/>
      <c r="E58" s="173"/>
      <c r="F58" s="176"/>
      <c r="G58" s="172"/>
      <c r="H58" s="175"/>
      <c r="I58" s="240"/>
      <c r="J58" s="240"/>
      <c r="K58" s="240"/>
      <c r="L58" s="52" t="s">
        <v>77</v>
      </c>
      <c r="M58" s="58">
        <v>1374</v>
      </c>
      <c r="N58" s="39">
        <v>1386</v>
      </c>
      <c r="O58" s="39">
        <v>1355</v>
      </c>
      <c r="P58" s="39">
        <f>O58</f>
        <v>1355</v>
      </c>
      <c r="Q58" s="39">
        <v>1089.9000000000001</v>
      </c>
      <c r="R58" s="39"/>
      <c r="S58" s="40"/>
    </row>
    <row r="59" spans="1:20" s="56" customFormat="1" x14ac:dyDescent="0.25">
      <c r="A59" s="243"/>
      <c r="B59" s="177"/>
      <c r="C59" s="174"/>
      <c r="D59" s="173"/>
      <c r="E59" s="173"/>
      <c r="F59" s="176"/>
      <c r="G59" s="172"/>
      <c r="H59" s="52">
        <v>993</v>
      </c>
      <c r="I59" s="175"/>
      <c r="J59" s="175"/>
      <c r="K59" s="175"/>
      <c r="L59" s="52">
        <v>240</v>
      </c>
      <c r="M59" s="140">
        <f>1000+750</f>
        <v>1750</v>
      </c>
      <c r="N59" s="41">
        <v>1000</v>
      </c>
      <c r="O59" s="41">
        <v>1000</v>
      </c>
      <c r="P59" s="41">
        <f>O59</f>
        <v>1000</v>
      </c>
      <c r="Q59" s="41">
        <v>1250</v>
      </c>
      <c r="R59" s="41"/>
      <c r="S59" s="59"/>
      <c r="T59" s="56" t="s">
        <v>167</v>
      </c>
    </row>
    <row r="60" spans="1:20" s="56" customFormat="1" x14ac:dyDescent="0.25">
      <c r="A60" s="243"/>
      <c r="B60" s="177"/>
      <c r="C60" s="174"/>
      <c r="D60" s="173"/>
      <c r="E60" s="173"/>
      <c r="F60" s="176"/>
      <c r="G60" s="172"/>
      <c r="H60" s="52">
        <v>994</v>
      </c>
      <c r="I60" s="175"/>
      <c r="J60" s="175"/>
      <c r="K60" s="175"/>
      <c r="L60" s="52">
        <v>240</v>
      </c>
      <c r="M60" s="140">
        <f>1000+500</f>
        <v>1500</v>
      </c>
      <c r="N60" s="41">
        <v>1000</v>
      </c>
      <c r="O60" s="41">
        <v>1000</v>
      </c>
      <c r="P60" s="41">
        <f>O60</f>
        <v>1000</v>
      </c>
      <c r="Q60" s="41">
        <v>1080</v>
      </c>
      <c r="R60" s="41"/>
      <c r="S60" s="59"/>
      <c r="T60" s="56" t="s">
        <v>168</v>
      </c>
    </row>
    <row r="61" spans="1:20" s="56" customFormat="1" x14ac:dyDescent="0.25">
      <c r="A61" s="243"/>
      <c r="B61" s="177"/>
      <c r="C61" s="174"/>
      <c r="D61" s="173"/>
      <c r="E61" s="173"/>
      <c r="F61" s="176"/>
      <c r="G61" s="172"/>
      <c r="H61" s="52">
        <v>995</v>
      </c>
      <c r="I61" s="175"/>
      <c r="J61" s="175"/>
      <c r="K61" s="175"/>
      <c r="L61" s="52">
        <v>240</v>
      </c>
      <c r="M61" s="140">
        <f>1000+1000</f>
        <v>2000</v>
      </c>
      <c r="N61" s="41">
        <v>1000</v>
      </c>
      <c r="O61" s="41">
        <v>1000</v>
      </c>
      <c r="P61" s="41">
        <f>O61</f>
        <v>1000</v>
      </c>
      <c r="Q61" s="41">
        <v>1250</v>
      </c>
      <c r="R61" s="41"/>
      <c r="S61" s="59"/>
      <c r="T61" s="56" t="s">
        <v>169</v>
      </c>
    </row>
    <row r="62" spans="1:20" s="56" customFormat="1" x14ac:dyDescent="0.25">
      <c r="A62" s="243"/>
      <c r="B62" s="177"/>
      <c r="C62" s="174"/>
      <c r="D62" s="173"/>
      <c r="E62" s="173"/>
      <c r="F62" s="176"/>
      <c r="G62" s="172"/>
      <c r="H62" s="52">
        <v>996</v>
      </c>
      <c r="I62" s="175"/>
      <c r="J62" s="175"/>
      <c r="K62" s="175"/>
      <c r="L62" s="52">
        <v>240</v>
      </c>
      <c r="M62" s="140">
        <f>1000+500</f>
        <v>1500</v>
      </c>
      <c r="N62" s="41">
        <v>1000</v>
      </c>
      <c r="O62" s="41">
        <v>1000</v>
      </c>
      <c r="P62" s="41">
        <f>O62</f>
        <v>1000</v>
      </c>
      <c r="Q62" s="41">
        <v>1200</v>
      </c>
      <c r="R62" s="41"/>
      <c r="S62" s="59"/>
      <c r="T62" s="56" t="s">
        <v>170</v>
      </c>
    </row>
    <row r="63" spans="1:20" s="56" customFormat="1" ht="29.25" customHeight="1" x14ac:dyDescent="0.25">
      <c r="A63" s="243"/>
      <c r="B63" s="177"/>
      <c r="C63" s="174"/>
      <c r="D63" s="173"/>
      <c r="E63" s="173"/>
      <c r="F63" s="176"/>
      <c r="G63" s="124" t="s">
        <v>17</v>
      </c>
      <c r="H63" s="52"/>
      <c r="I63" s="52"/>
      <c r="J63" s="52"/>
      <c r="K63" s="52"/>
      <c r="L63" s="52"/>
      <c r="M63" s="58"/>
      <c r="N63" s="39"/>
      <c r="O63" s="39"/>
      <c r="P63" s="39"/>
      <c r="Q63" s="39">
        <v>2766.4</v>
      </c>
      <c r="R63" s="39"/>
      <c r="S63" s="40"/>
    </row>
    <row r="64" spans="1:20" s="56" customFormat="1" ht="30" x14ac:dyDescent="0.25">
      <c r="A64" s="243"/>
      <c r="B64" s="177"/>
      <c r="C64" s="174"/>
      <c r="D64" s="173"/>
      <c r="E64" s="173"/>
      <c r="F64" s="176"/>
      <c r="G64" s="124" t="s">
        <v>18</v>
      </c>
      <c r="H64" s="52"/>
      <c r="I64" s="52"/>
      <c r="J64" s="52"/>
      <c r="K64" s="52"/>
      <c r="L64" s="52"/>
      <c r="M64" s="58"/>
      <c r="N64" s="39"/>
      <c r="O64" s="39"/>
      <c r="P64" s="39"/>
      <c r="Q64" s="39"/>
      <c r="R64" s="39"/>
      <c r="S64" s="40"/>
    </row>
    <row r="65" spans="1:19" s="56" customFormat="1" x14ac:dyDescent="0.25">
      <c r="A65" s="243"/>
      <c r="B65" s="178"/>
      <c r="C65" s="174"/>
      <c r="D65" s="173"/>
      <c r="E65" s="173"/>
      <c r="F65" s="176"/>
      <c r="G65" s="124" t="s">
        <v>19</v>
      </c>
      <c r="H65" s="52"/>
      <c r="I65" s="52"/>
      <c r="J65" s="52"/>
      <c r="K65" s="52"/>
      <c r="L65" s="52"/>
      <c r="M65" s="58"/>
      <c r="N65" s="39"/>
      <c r="O65" s="39"/>
      <c r="P65" s="39"/>
      <c r="Q65" s="39"/>
      <c r="R65" s="39"/>
      <c r="S65" s="40"/>
    </row>
    <row r="66" spans="1:19" s="5" customFormat="1" x14ac:dyDescent="0.25">
      <c r="A66" s="152" t="s">
        <v>29</v>
      </c>
      <c r="B66" s="60" t="s">
        <v>30</v>
      </c>
      <c r="C66" s="145" t="s">
        <v>13</v>
      </c>
      <c r="D66" s="143">
        <v>42736</v>
      </c>
      <c r="E66" s="143">
        <v>43100</v>
      </c>
      <c r="F66" s="142">
        <v>1</v>
      </c>
      <c r="G66" s="123" t="s">
        <v>15</v>
      </c>
      <c r="H66" s="61">
        <v>932</v>
      </c>
      <c r="I66" s="62" t="s">
        <v>51</v>
      </c>
      <c r="J66" s="62" t="s">
        <v>55</v>
      </c>
      <c r="K66" s="62" t="s">
        <v>104</v>
      </c>
      <c r="L66" s="61">
        <v>240</v>
      </c>
      <c r="M66" s="39">
        <f>130495.7+210+14503.662</f>
        <v>145209.36199999999</v>
      </c>
      <c r="N66" s="39">
        <v>170769.3</v>
      </c>
      <c r="O66" s="39">
        <v>167018</v>
      </c>
      <c r="P66" s="39">
        <f>O66</f>
        <v>167018</v>
      </c>
      <c r="Q66" s="39">
        <v>193918.2</v>
      </c>
      <c r="R66" s="39"/>
      <c r="S66" s="40"/>
    </row>
    <row r="67" spans="1:19" s="5" customFormat="1" ht="30" x14ac:dyDescent="0.25">
      <c r="A67" s="152"/>
      <c r="B67" s="149" t="s">
        <v>31</v>
      </c>
      <c r="C67" s="145"/>
      <c r="D67" s="143"/>
      <c r="E67" s="143"/>
      <c r="F67" s="142"/>
      <c r="G67" s="123" t="s">
        <v>17</v>
      </c>
      <c r="H67" s="52"/>
      <c r="I67" s="52"/>
      <c r="J67" s="52"/>
      <c r="K67" s="52"/>
      <c r="L67" s="52"/>
      <c r="M67" s="58"/>
      <c r="N67" s="39"/>
      <c r="O67" s="39"/>
      <c r="P67" s="39"/>
      <c r="Q67" s="39"/>
      <c r="R67" s="39"/>
      <c r="S67" s="40"/>
    </row>
    <row r="68" spans="1:19" s="5" customFormat="1" ht="33" customHeight="1" x14ac:dyDescent="0.25">
      <c r="A68" s="152"/>
      <c r="B68" s="149"/>
      <c r="C68" s="145"/>
      <c r="D68" s="143"/>
      <c r="E68" s="143"/>
      <c r="F68" s="142"/>
      <c r="G68" s="123" t="s">
        <v>18</v>
      </c>
      <c r="H68" s="52"/>
      <c r="I68" s="52"/>
      <c r="J68" s="52"/>
      <c r="K68" s="52"/>
      <c r="L68" s="52"/>
      <c r="M68" s="58"/>
      <c r="N68" s="39"/>
      <c r="O68" s="39"/>
      <c r="P68" s="39"/>
      <c r="Q68" s="39"/>
      <c r="R68" s="39"/>
      <c r="S68" s="40"/>
    </row>
    <row r="69" spans="1:19" s="5" customFormat="1" x14ac:dyDescent="0.25">
      <c r="A69" s="152"/>
      <c r="B69" s="149"/>
      <c r="C69" s="145"/>
      <c r="D69" s="143"/>
      <c r="E69" s="143"/>
      <c r="F69" s="142"/>
      <c r="G69" s="123" t="s">
        <v>19</v>
      </c>
      <c r="H69" s="52"/>
      <c r="I69" s="52"/>
      <c r="J69" s="52"/>
      <c r="K69" s="52"/>
      <c r="L69" s="52"/>
      <c r="M69" s="58"/>
      <c r="N69" s="39"/>
      <c r="O69" s="39"/>
      <c r="P69" s="39"/>
      <c r="Q69" s="39"/>
      <c r="R69" s="39"/>
      <c r="S69" s="40"/>
    </row>
    <row r="70" spans="1:19" s="5" customFormat="1" ht="15" customHeight="1" x14ac:dyDescent="0.25">
      <c r="A70" s="150" t="s">
        <v>62</v>
      </c>
      <c r="B70" s="3" t="s">
        <v>79</v>
      </c>
      <c r="C70" s="145" t="s">
        <v>13</v>
      </c>
      <c r="D70" s="143">
        <v>42736</v>
      </c>
      <c r="E70" s="143">
        <v>43100</v>
      </c>
      <c r="F70" s="142">
        <v>1</v>
      </c>
      <c r="G70" s="123" t="s">
        <v>15</v>
      </c>
      <c r="H70" s="52">
        <v>932</v>
      </c>
      <c r="I70" s="53" t="s">
        <v>51</v>
      </c>
      <c r="J70" s="53" t="s">
        <v>55</v>
      </c>
      <c r="K70" s="53" t="s">
        <v>105</v>
      </c>
      <c r="L70" s="52" t="s">
        <v>77</v>
      </c>
      <c r="M70" s="58">
        <v>500</v>
      </c>
      <c r="N70" s="39">
        <v>0</v>
      </c>
      <c r="O70" s="39">
        <v>0</v>
      </c>
      <c r="P70" s="39">
        <f>O70</f>
        <v>0</v>
      </c>
      <c r="Q70" s="39">
        <v>2250</v>
      </c>
      <c r="R70" s="39"/>
      <c r="S70" s="40"/>
    </row>
    <row r="71" spans="1:19" s="5" customFormat="1" ht="33" customHeight="1" x14ac:dyDescent="0.25">
      <c r="A71" s="150"/>
      <c r="B71" s="144" t="s">
        <v>78</v>
      </c>
      <c r="C71" s="145"/>
      <c r="D71" s="143"/>
      <c r="E71" s="143"/>
      <c r="F71" s="142"/>
      <c r="G71" s="123" t="s">
        <v>17</v>
      </c>
      <c r="H71" s="52"/>
      <c r="I71" s="52"/>
      <c r="J71" s="52"/>
      <c r="K71" s="52"/>
      <c r="L71" s="52"/>
      <c r="M71" s="58"/>
      <c r="N71" s="39"/>
      <c r="O71" s="39"/>
      <c r="P71" s="39"/>
      <c r="Q71" s="39"/>
      <c r="R71" s="39"/>
      <c r="S71" s="40"/>
    </row>
    <row r="72" spans="1:19" s="5" customFormat="1" ht="27" customHeight="1" x14ac:dyDescent="0.25">
      <c r="A72" s="150"/>
      <c r="B72" s="144"/>
      <c r="C72" s="145"/>
      <c r="D72" s="143"/>
      <c r="E72" s="143"/>
      <c r="F72" s="142"/>
      <c r="G72" s="123" t="s">
        <v>18</v>
      </c>
      <c r="H72" s="52"/>
      <c r="I72" s="52"/>
      <c r="J72" s="52"/>
      <c r="K72" s="52"/>
      <c r="L72" s="52"/>
      <c r="M72" s="58"/>
      <c r="N72" s="39"/>
      <c r="O72" s="39"/>
      <c r="P72" s="39"/>
      <c r="Q72" s="39"/>
      <c r="R72" s="39"/>
      <c r="S72" s="40"/>
    </row>
    <row r="73" spans="1:19" s="5" customFormat="1" ht="20.25" customHeight="1" x14ac:dyDescent="0.25">
      <c r="A73" s="150"/>
      <c r="B73" s="144"/>
      <c r="C73" s="145"/>
      <c r="D73" s="143"/>
      <c r="E73" s="143"/>
      <c r="F73" s="142"/>
      <c r="G73" s="123" t="s">
        <v>19</v>
      </c>
      <c r="H73" s="52"/>
      <c r="I73" s="52"/>
      <c r="J73" s="52"/>
      <c r="K73" s="52"/>
      <c r="L73" s="52"/>
      <c r="M73" s="58"/>
      <c r="N73" s="39"/>
      <c r="O73" s="39"/>
      <c r="P73" s="39"/>
      <c r="Q73" s="39"/>
      <c r="R73" s="39"/>
      <c r="S73" s="40"/>
    </row>
    <row r="74" spans="1:19" s="5" customFormat="1" x14ac:dyDescent="0.25">
      <c r="A74" s="152" t="s">
        <v>32</v>
      </c>
      <c r="B74" s="3" t="s">
        <v>33</v>
      </c>
      <c r="C74" s="145" t="s">
        <v>0</v>
      </c>
      <c r="D74" s="143">
        <v>42736</v>
      </c>
      <c r="E74" s="143">
        <v>43100</v>
      </c>
      <c r="F74" s="142">
        <v>1</v>
      </c>
      <c r="G74" s="123" t="s">
        <v>15</v>
      </c>
      <c r="H74" s="52">
        <v>932</v>
      </c>
      <c r="I74" s="53" t="s">
        <v>51</v>
      </c>
      <c r="J74" s="53" t="s">
        <v>55</v>
      </c>
      <c r="K74" s="53" t="s">
        <v>106</v>
      </c>
      <c r="L74" s="52">
        <v>240</v>
      </c>
      <c r="M74" s="58">
        <v>812</v>
      </c>
      <c r="N74" s="39">
        <v>819</v>
      </c>
      <c r="O74" s="39">
        <v>801</v>
      </c>
      <c r="P74" s="39">
        <f>O74</f>
        <v>801</v>
      </c>
      <c r="Q74" s="39">
        <v>900</v>
      </c>
      <c r="R74" s="39"/>
      <c r="S74" s="40"/>
    </row>
    <row r="75" spans="1:19" s="5" customFormat="1" ht="31.5" customHeight="1" x14ac:dyDescent="0.25">
      <c r="A75" s="152"/>
      <c r="B75" s="149" t="s">
        <v>34</v>
      </c>
      <c r="C75" s="145"/>
      <c r="D75" s="143"/>
      <c r="E75" s="143"/>
      <c r="F75" s="142"/>
      <c r="G75" s="123" t="s">
        <v>17</v>
      </c>
      <c r="H75" s="52"/>
      <c r="I75" s="52"/>
      <c r="J75" s="52"/>
      <c r="K75" s="52"/>
      <c r="L75" s="52"/>
      <c r="M75" s="58"/>
      <c r="N75" s="39"/>
      <c r="O75" s="39"/>
      <c r="P75" s="39"/>
      <c r="Q75" s="39"/>
      <c r="R75" s="39"/>
      <c r="S75" s="40"/>
    </row>
    <row r="76" spans="1:19" s="5" customFormat="1" ht="31.5" customHeight="1" x14ac:dyDescent="0.25">
      <c r="A76" s="152"/>
      <c r="B76" s="149"/>
      <c r="C76" s="145"/>
      <c r="D76" s="143"/>
      <c r="E76" s="143"/>
      <c r="F76" s="142"/>
      <c r="G76" s="123" t="s">
        <v>18</v>
      </c>
      <c r="H76" s="52"/>
      <c r="I76" s="52"/>
      <c r="J76" s="52"/>
      <c r="K76" s="52"/>
      <c r="L76" s="52"/>
      <c r="M76" s="58"/>
      <c r="N76" s="39"/>
      <c r="O76" s="39"/>
      <c r="P76" s="39"/>
      <c r="Q76" s="39"/>
      <c r="R76" s="39"/>
      <c r="S76" s="40"/>
    </row>
    <row r="77" spans="1:19" s="5" customFormat="1" ht="18.75" customHeight="1" x14ac:dyDescent="0.25">
      <c r="A77" s="152"/>
      <c r="B77" s="149"/>
      <c r="C77" s="145"/>
      <c r="D77" s="143"/>
      <c r="E77" s="143"/>
      <c r="F77" s="142"/>
      <c r="G77" s="123" t="s">
        <v>19</v>
      </c>
      <c r="H77" s="52"/>
      <c r="I77" s="52"/>
      <c r="J77" s="52"/>
      <c r="K77" s="52"/>
      <c r="L77" s="52"/>
      <c r="M77" s="58"/>
      <c r="N77" s="39"/>
      <c r="O77" s="39"/>
      <c r="P77" s="39"/>
      <c r="Q77" s="39"/>
      <c r="R77" s="39"/>
      <c r="S77" s="40"/>
    </row>
    <row r="78" spans="1:19" s="5" customFormat="1" x14ac:dyDescent="0.25">
      <c r="A78" s="152" t="s">
        <v>35</v>
      </c>
      <c r="B78" s="3" t="s">
        <v>36</v>
      </c>
      <c r="C78" s="145" t="s">
        <v>0</v>
      </c>
      <c r="D78" s="143">
        <v>42736</v>
      </c>
      <c r="E78" s="143">
        <v>43100</v>
      </c>
      <c r="F78" s="142">
        <v>1</v>
      </c>
      <c r="G78" s="123" t="s">
        <v>15</v>
      </c>
      <c r="H78" s="52">
        <v>932</v>
      </c>
      <c r="I78" s="53" t="s">
        <v>51</v>
      </c>
      <c r="J78" s="52" t="s">
        <v>51</v>
      </c>
      <c r="K78" s="53" t="s">
        <v>107</v>
      </c>
      <c r="L78" s="52">
        <v>240</v>
      </c>
      <c r="M78" s="63">
        <v>864</v>
      </c>
      <c r="N78" s="39">
        <v>819</v>
      </c>
      <c r="O78" s="39">
        <v>801</v>
      </c>
      <c r="P78" s="39">
        <f>O78</f>
        <v>801</v>
      </c>
      <c r="Q78" s="39">
        <f>1489.6318+300.8232</f>
        <v>1790.4550000000002</v>
      </c>
      <c r="R78" s="39"/>
      <c r="S78" s="40"/>
    </row>
    <row r="79" spans="1:19" s="5" customFormat="1" ht="31.5" customHeight="1" x14ac:dyDescent="0.25">
      <c r="A79" s="152"/>
      <c r="B79" s="146" t="s">
        <v>108</v>
      </c>
      <c r="C79" s="145"/>
      <c r="D79" s="143"/>
      <c r="E79" s="143"/>
      <c r="F79" s="142"/>
      <c r="G79" s="123" t="s">
        <v>17</v>
      </c>
      <c r="H79" s="52"/>
      <c r="I79" s="52"/>
      <c r="J79" s="53"/>
      <c r="K79" s="53"/>
      <c r="L79" s="52"/>
      <c r="M79" s="39"/>
      <c r="N79" s="39"/>
      <c r="O79" s="39"/>
      <c r="P79" s="39"/>
      <c r="Q79" s="39"/>
      <c r="R79" s="39"/>
      <c r="S79" s="40"/>
    </row>
    <row r="80" spans="1:19" s="5" customFormat="1" ht="34.5" customHeight="1" x14ac:dyDescent="0.25">
      <c r="A80" s="152"/>
      <c r="B80" s="182"/>
      <c r="C80" s="145"/>
      <c r="D80" s="143"/>
      <c r="E80" s="143"/>
      <c r="F80" s="142"/>
      <c r="G80" s="123" t="s">
        <v>18</v>
      </c>
      <c r="H80" s="52"/>
      <c r="I80" s="52"/>
      <c r="J80" s="52"/>
      <c r="K80" s="52"/>
      <c r="L80" s="52"/>
      <c r="M80" s="39"/>
      <c r="N80" s="39"/>
      <c r="O80" s="39"/>
      <c r="P80" s="39"/>
      <c r="Q80" s="39"/>
      <c r="R80" s="39"/>
      <c r="S80" s="40"/>
    </row>
    <row r="81" spans="1:19" s="5" customFormat="1" ht="16.5" customHeight="1" x14ac:dyDescent="0.25">
      <c r="A81" s="152"/>
      <c r="B81" s="183"/>
      <c r="C81" s="145"/>
      <c r="D81" s="143"/>
      <c r="E81" s="143"/>
      <c r="F81" s="142"/>
      <c r="G81" s="123" t="s">
        <v>19</v>
      </c>
      <c r="H81" s="52"/>
      <c r="I81" s="52"/>
      <c r="J81" s="52"/>
      <c r="K81" s="52"/>
      <c r="L81" s="52"/>
      <c r="M81" s="39"/>
      <c r="N81" s="39"/>
      <c r="O81" s="39"/>
      <c r="P81" s="39"/>
      <c r="Q81" s="39"/>
      <c r="R81" s="39"/>
      <c r="S81" s="40"/>
    </row>
    <row r="82" spans="1:19" s="5" customFormat="1" ht="16.5" customHeight="1" x14ac:dyDescent="0.25">
      <c r="A82" s="6"/>
      <c r="B82" s="55" t="s">
        <v>38</v>
      </c>
      <c r="C82" s="190" t="s">
        <v>133</v>
      </c>
      <c r="D82" s="187">
        <v>42736</v>
      </c>
      <c r="E82" s="187">
        <v>43100</v>
      </c>
      <c r="F82" s="193">
        <v>1</v>
      </c>
      <c r="G82" s="124" t="s">
        <v>15</v>
      </c>
      <c r="H82" s="52"/>
      <c r="I82" s="53" t="s">
        <v>51</v>
      </c>
      <c r="J82" s="53" t="s">
        <v>55</v>
      </c>
      <c r="K82" s="52" t="s">
        <v>155</v>
      </c>
      <c r="L82" s="52" t="s">
        <v>77</v>
      </c>
      <c r="M82" s="39">
        <f>M83+M84+M85+M86</f>
        <v>0</v>
      </c>
      <c r="N82" s="39">
        <f>N83+N84+N85+N86</f>
        <v>0</v>
      </c>
      <c r="O82" s="39">
        <f>O83+O84+O85+O86</f>
        <v>0</v>
      </c>
      <c r="P82" s="39">
        <f>O82</f>
        <v>0</v>
      </c>
      <c r="Q82" s="39">
        <f>Q83+Q84+Q85+Q86</f>
        <v>7749.402</v>
      </c>
      <c r="R82" s="39"/>
      <c r="S82" s="40"/>
    </row>
    <row r="83" spans="1:19" s="5" customFormat="1" ht="16.5" customHeight="1" x14ac:dyDescent="0.25">
      <c r="A83" s="170" t="s">
        <v>37</v>
      </c>
      <c r="B83" s="179" t="s">
        <v>39</v>
      </c>
      <c r="C83" s="191"/>
      <c r="D83" s="188"/>
      <c r="E83" s="188"/>
      <c r="F83" s="188"/>
      <c r="G83" s="172"/>
      <c r="H83" s="52">
        <v>993</v>
      </c>
      <c r="I83" s="184"/>
      <c r="J83" s="184"/>
      <c r="K83" s="184"/>
      <c r="L83" s="52">
        <v>240</v>
      </c>
      <c r="M83" s="39">
        <v>0</v>
      </c>
      <c r="N83" s="39">
        <v>0</v>
      </c>
      <c r="O83" s="39">
        <v>0</v>
      </c>
      <c r="P83" s="39">
        <f>O83</f>
        <v>0</v>
      </c>
      <c r="Q83" s="39">
        <v>1652.0920000000001</v>
      </c>
      <c r="R83" s="39"/>
      <c r="S83" s="40"/>
    </row>
    <row r="84" spans="1:19" s="5" customFormat="1" ht="16.5" customHeight="1" x14ac:dyDescent="0.25">
      <c r="A84" s="170"/>
      <c r="B84" s="180"/>
      <c r="C84" s="191"/>
      <c r="D84" s="188"/>
      <c r="E84" s="188"/>
      <c r="F84" s="188"/>
      <c r="G84" s="172"/>
      <c r="H84" s="52">
        <v>994</v>
      </c>
      <c r="I84" s="185"/>
      <c r="J84" s="185"/>
      <c r="K84" s="185"/>
      <c r="L84" s="52">
        <v>240</v>
      </c>
      <c r="M84" s="38">
        <v>0</v>
      </c>
      <c r="N84" s="39">
        <v>0</v>
      </c>
      <c r="O84" s="39">
        <v>0</v>
      </c>
      <c r="P84" s="39">
        <f>O84</f>
        <v>0</v>
      </c>
      <c r="Q84" s="39">
        <v>1767.3600000000001</v>
      </c>
      <c r="R84" s="39"/>
      <c r="S84" s="40"/>
    </row>
    <row r="85" spans="1:19" s="5" customFormat="1" ht="16.5" customHeight="1" x14ac:dyDescent="0.25">
      <c r="A85" s="170"/>
      <c r="B85" s="180"/>
      <c r="C85" s="191"/>
      <c r="D85" s="188"/>
      <c r="E85" s="188"/>
      <c r="F85" s="188"/>
      <c r="G85" s="172"/>
      <c r="H85" s="52">
        <v>995</v>
      </c>
      <c r="I85" s="185"/>
      <c r="J85" s="185"/>
      <c r="K85" s="185"/>
      <c r="L85" s="52">
        <v>240</v>
      </c>
      <c r="M85" s="38">
        <v>0</v>
      </c>
      <c r="N85" s="39">
        <v>0</v>
      </c>
      <c r="O85" s="39">
        <v>0</v>
      </c>
      <c r="P85" s="39">
        <f>O85</f>
        <v>0</v>
      </c>
      <c r="Q85" s="39">
        <v>2445.98</v>
      </c>
      <c r="R85" s="39"/>
      <c r="S85" s="40"/>
    </row>
    <row r="86" spans="1:19" s="5" customFormat="1" ht="16.5" customHeight="1" x14ac:dyDescent="0.25">
      <c r="A86" s="170"/>
      <c r="B86" s="180"/>
      <c r="C86" s="191"/>
      <c r="D86" s="188"/>
      <c r="E86" s="188"/>
      <c r="F86" s="188"/>
      <c r="G86" s="172"/>
      <c r="H86" s="52">
        <v>996</v>
      </c>
      <c r="I86" s="186"/>
      <c r="J86" s="186"/>
      <c r="K86" s="186"/>
      <c r="L86" s="52">
        <v>240</v>
      </c>
      <c r="M86" s="38">
        <v>0</v>
      </c>
      <c r="N86" s="39">
        <v>0</v>
      </c>
      <c r="O86" s="39">
        <v>0</v>
      </c>
      <c r="P86" s="39">
        <f>O86</f>
        <v>0</v>
      </c>
      <c r="Q86" s="39">
        <v>1883.9699999999998</v>
      </c>
      <c r="R86" s="39"/>
      <c r="S86" s="40"/>
    </row>
    <row r="87" spans="1:19" s="5" customFormat="1" ht="33" customHeight="1" x14ac:dyDescent="0.25">
      <c r="A87" s="171"/>
      <c r="B87" s="180"/>
      <c r="C87" s="191"/>
      <c r="D87" s="188"/>
      <c r="E87" s="188"/>
      <c r="F87" s="188"/>
      <c r="G87" s="124" t="s">
        <v>17</v>
      </c>
      <c r="H87" s="52"/>
      <c r="I87" s="52"/>
      <c r="J87" s="52"/>
      <c r="K87" s="52"/>
      <c r="L87" s="52"/>
      <c r="M87" s="39"/>
      <c r="N87" s="39"/>
      <c r="O87" s="39"/>
      <c r="P87" s="39"/>
      <c r="Q87" s="39"/>
      <c r="R87" s="39"/>
      <c r="S87" s="40"/>
    </row>
    <row r="88" spans="1:19" s="5" customFormat="1" ht="30" customHeight="1" x14ac:dyDescent="0.25">
      <c r="A88" s="171"/>
      <c r="B88" s="180"/>
      <c r="C88" s="191"/>
      <c r="D88" s="188"/>
      <c r="E88" s="188"/>
      <c r="F88" s="188"/>
      <c r="G88" s="124" t="s">
        <v>18</v>
      </c>
      <c r="H88" s="52"/>
      <c r="I88" s="52"/>
      <c r="J88" s="52"/>
      <c r="K88" s="52"/>
      <c r="L88" s="52"/>
      <c r="M88" s="39"/>
      <c r="N88" s="39"/>
      <c r="O88" s="39"/>
      <c r="P88" s="39"/>
      <c r="Q88" s="39"/>
      <c r="R88" s="39"/>
      <c r="S88" s="40"/>
    </row>
    <row r="89" spans="1:19" s="5" customFormat="1" ht="16.5" customHeight="1" x14ac:dyDescent="0.25">
      <c r="A89" s="171"/>
      <c r="B89" s="181"/>
      <c r="C89" s="192"/>
      <c r="D89" s="189"/>
      <c r="E89" s="189"/>
      <c r="F89" s="189"/>
      <c r="G89" s="124" t="s">
        <v>76</v>
      </c>
      <c r="H89" s="52"/>
      <c r="I89" s="52"/>
      <c r="J89" s="52"/>
      <c r="K89" s="52"/>
      <c r="L89" s="52"/>
      <c r="M89" s="39"/>
      <c r="N89" s="39"/>
      <c r="O89" s="39"/>
      <c r="P89" s="39"/>
      <c r="Q89" s="39"/>
      <c r="R89" s="39"/>
      <c r="S89" s="40"/>
    </row>
    <row r="90" spans="1:19" s="5" customFormat="1" x14ac:dyDescent="0.25">
      <c r="A90" s="150" t="s">
        <v>122</v>
      </c>
      <c r="B90" s="3" t="s">
        <v>40</v>
      </c>
      <c r="C90" s="145" t="s">
        <v>0</v>
      </c>
      <c r="D90" s="143">
        <v>42736</v>
      </c>
      <c r="E90" s="143">
        <v>43100</v>
      </c>
      <c r="F90" s="142">
        <v>1</v>
      </c>
      <c r="G90" s="123" t="s">
        <v>15</v>
      </c>
      <c r="H90" s="52">
        <v>932</v>
      </c>
      <c r="I90" s="53" t="s">
        <v>51</v>
      </c>
      <c r="J90" s="53" t="s">
        <v>51</v>
      </c>
      <c r="K90" s="53" t="s">
        <v>109</v>
      </c>
      <c r="L90" s="52"/>
      <c r="M90" s="141">
        <f>SUM(M91:M94)</f>
        <v>45259.48000000001</v>
      </c>
      <c r="N90" s="65">
        <f>SUM(N91:N94)</f>
        <v>42140.7</v>
      </c>
      <c r="O90" s="65">
        <f>SUM(O91:O94)</f>
        <v>42110.7</v>
      </c>
      <c r="P90" s="65">
        <f>SUM(P91:P94)</f>
        <v>42110.7</v>
      </c>
      <c r="Q90" s="65">
        <f>SUM(Q91:Q94)</f>
        <v>39730.800000000003</v>
      </c>
      <c r="R90" s="65"/>
      <c r="S90" s="66"/>
    </row>
    <row r="91" spans="1:19" s="5" customFormat="1" x14ac:dyDescent="0.25">
      <c r="A91" s="150"/>
      <c r="B91" s="146" t="s">
        <v>110</v>
      </c>
      <c r="C91" s="145"/>
      <c r="D91" s="143"/>
      <c r="E91" s="143"/>
      <c r="F91" s="142"/>
      <c r="G91" s="123"/>
      <c r="H91" s="52">
        <v>932</v>
      </c>
      <c r="I91" s="53" t="s">
        <v>51</v>
      </c>
      <c r="J91" s="53" t="s">
        <v>51</v>
      </c>
      <c r="K91" s="53" t="s">
        <v>109</v>
      </c>
      <c r="L91" s="52" t="s">
        <v>130</v>
      </c>
      <c r="M91" s="41">
        <f>36884.5+841+60.9</f>
        <v>37786.400000000001</v>
      </c>
      <c r="N91" s="39">
        <v>36883.599999999999</v>
      </c>
      <c r="O91" s="39">
        <v>36882</v>
      </c>
      <c r="P91" s="39">
        <f>O91</f>
        <v>36882</v>
      </c>
      <c r="Q91" s="39">
        <v>34117.599999999999</v>
      </c>
      <c r="R91" s="39"/>
      <c r="S91" s="40"/>
    </row>
    <row r="92" spans="1:19" s="5" customFormat="1" x14ac:dyDescent="0.25">
      <c r="A92" s="150"/>
      <c r="B92" s="147"/>
      <c r="C92" s="145"/>
      <c r="D92" s="143"/>
      <c r="E92" s="143"/>
      <c r="F92" s="142"/>
      <c r="G92" s="123"/>
      <c r="H92" s="52">
        <v>932</v>
      </c>
      <c r="I92" s="53" t="s">
        <v>51</v>
      </c>
      <c r="J92" s="53" t="s">
        <v>51</v>
      </c>
      <c r="K92" s="53" t="s">
        <v>109</v>
      </c>
      <c r="L92" s="52" t="s">
        <v>77</v>
      </c>
      <c r="M92" s="41">
        <f>3440.9-416.8+315.2</f>
        <v>3339.2999999999997</v>
      </c>
      <c r="N92" s="39">
        <v>2773.6</v>
      </c>
      <c r="O92" s="39">
        <v>2745.2</v>
      </c>
      <c r="P92" s="39">
        <f>O92</f>
        <v>2745.2</v>
      </c>
      <c r="Q92" s="39">
        <v>3178.9</v>
      </c>
      <c r="R92" s="39"/>
      <c r="S92" s="40"/>
    </row>
    <row r="93" spans="1:19" s="5" customFormat="1" x14ac:dyDescent="0.25">
      <c r="A93" s="150"/>
      <c r="B93" s="147"/>
      <c r="C93" s="145"/>
      <c r="D93" s="143"/>
      <c r="E93" s="143"/>
      <c r="F93" s="142"/>
      <c r="G93" s="123"/>
      <c r="H93" s="52">
        <v>932</v>
      </c>
      <c r="I93" s="53" t="s">
        <v>51</v>
      </c>
      <c r="J93" s="53" t="s">
        <v>51</v>
      </c>
      <c r="K93" s="53" t="s">
        <v>109</v>
      </c>
      <c r="L93" s="52" t="s">
        <v>154</v>
      </c>
      <c r="M93" s="139">
        <f>1600-57.02</f>
        <v>1542.98</v>
      </c>
      <c r="N93" s="39">
        <v>0</v>
      </c>
      <c r="O93" s="39">
        <v>0</v>
      </c>
      <c r="P93" s="39">
        <f>O93</f>
        <v>0</v>
      </c>
      <c r="Q93" s="39">
        <v>0</v>
      </c>
      <c r="R93" s="39"/>
      <c r="S93" s="40"/>
    </row>
    <row r="94" spans="1:19" s="5" customFormat="1" x14ac:dyDescent="0.25">
      <c r="A94" s="150"/>
      <c r="B94" s="147"/>
      <c r="C94" s="145"/>
      <c r="D94" s="143"/>
      <c r="E94" s="143"/>
      <c r="F94" s="142"/>
      <c r="G94" s="123"/>
      <c r="H94" s="52">
        <v>932</v>
      </c>
      <c r="I94" s="53" t="s">
        <v>51</v>
      </c>
      <c r="J94" s="53" t="s">
        <v>51</v>
      </c>
      <c r="K94" s="53" t="s">
        <v>109</v>
      </c>
      <c r="L94" s="52" t="s">
        <v>96</v>
      </c>
      <c r="M94" s="133">
        <f>2483.5+107.3</f>
        <v>2590.8000000000002</v>
      </c>
      <c r="N94" s="39">
        <v>2483.5</v>
      </c>
      <c r="O94" s="39">
        <v>2483.5</v>
      </c>
      <c r="P94" s="39">
        <f>O94</f>
        <v>2483.5</v>
      </c>
      <c r="Q94" s="39">
        <v>2434.3000000000002</v>
      </c>
      <c r="R94" s="39"/>
      <c r="S94" s="40"/>
    </row>
    <row r="95" spans="1:19" s="5" customFormat="1" ht="30.75" customHeight="1" x14ac:dyDescent="0.25">
      <c r="A95" s="151"/>
      <c r="B95" s="147"/>
      <c r="C95" s="145"/>
      <c r="D95" s="143"/>
      <c r="E95" s="143"/>
      <c r="F95" s="142"/>
      <c r="G95" s="123" t="s">
        <v>17</v>
      </c>
      <c r="H95" s="52"/>
      <c r="I95" s="52"/>
      <c r="J95" s="52"/>
      <c r="K95" s="52"/>
      <c r="L95" s="52"/>
      <c r="M95" s="39"/>
      <c r="N95" s="39"/>
      <c r="O95" s="39"/>
      <c r="P95" s="39"/>
      <c r="Q95" s="39"/>
      <c r="R95" s="39"/>
      <c r="S95" s="40"/>
    </row>
    <row r="96" spans="1:19" s="5" customFormat="1" ht="32.25" customHeight="1" x14ac:dyDescent="0.25">
      <c r="A96" s="151"/>
      <c r="B96" s="147"/>
      <c r="C96" s="145"/>
      <c r="D96" s="143"/>
      <c r="E96" s="143"/>
      <c r="F96" s="142"/>
      <c r="G96" s="123" t="s">
        <v>18</v>
      </c>
      <c r="H96" s="52"/>
      <c r="I96" s="52"/>
      <c r="J96" s="52"/>
      <c r="K96" s="52"/>
      <c r="L96" s="52"/>
      <c r="M96" s="39"/>
      <c r="N96" s="39"/>
      <c r="O96" s="39"/>
      <c r="P96" s="39"/>
      <c r="Q96" s="39"/>
      <c r="R96" s="39"/>
      <c r="S96" s="40"/>
    </row>
    <row r="97" spans="1:19" s="5" customFormat="1" ht="19.5" customHeight="1" x14ac:dyDescent="0.25">
      <c r="A97" s="151"/>
      <c r="B97" s="148"/>
      <c r="C97" s="145"/>
      <c r="D97" s="143"/>
      <c r="E97" s="143"/>
      <c r="F97" s="142"/>
      <c r="G97" s="123" t="s">
        <v>76</v>
      </c>
      <c r="H97" s="52"/>
      <c r="I97" s="52"/>
      <c r="J97" s="52"/>
      <c r="K97" s="52"/>
      <c r="L97" s="52"/>
      <c r="M97" s="39"/>
      <c r="N97" s="39"/>
      <c r="O97" s="39"/>
      <c r="P97" s="39"/>
      <c r="Q97" s="39"/>
      <c r="R97" s="39"/>
      <c r="S97" s="40"/>
    </row>
    <row r="98" spans="1:19" s="5" customFormat="1" ht="16.5" customHeight="1" x14ac:dyDescent="0.25">
      <c r="A98" s="152" t="s">
        <v>87</v>
      </c>
      <c r="B98" s="3" t="s">
        <v>88</v>
      </c>
      <c r="C98" s="145" t="s">
        <v>0</v>
      </c>
      <c r="D98" s="143">
        <v>42736</v>
      </c>
      <c r="E98" s="143">
        <v>43100</v>
      </c>
      <c r="F98" s="142">
        <v>1</v>
      </c>
      <c r="G98" s="123" t="s">
        <v>15</v>
      </c>
      <c r="H98" s="52"/>
      <c r="I98" s="53"/>
      <c r="J98" s="52"/>
      <c r="K98" s="53"/>
      <c r="L98" s="52"/>
      <c r="M98" s="39"/>
      <c r="N98" s="39"/>
      <c r="O98" s="39"/>
      <c r="P98" s="39"/>
      <c r="Q98" s="39"/>
      <c r="R98" s="39"/>
      <c r="S98" s="40"/>
    </row>
    <row r="99" spans="1:19" s="5" customFormat="1" ht="32.25" customHeight="1" x14ac:dyDescent="0.25">
      <c r="A99" s="152"/>
      <c r="B99" s="149" t="s">
        <v>112</v>
      </c>
      <c r="C99" s="145"/>
      <c r="D99" s="143"/>
      <c r="E99" s="143"/>
      <c r="F99" s="142"/>
      <c r="G99" s="123" t="s">
        <v>17</v>
      </c>
      <c r="H99" s="52">
        <v>932</v>
      </c>
      <c r="I99" s="52" t="s">
        <v>51</v>
      </c>
      <c r="J99" s="53" t="s">
        <v>51</v>
      </c>
      <c r="K99" s="53" t="s">
        <v>111</v>
      </c>
      <c r="L99" s="52">
        <v>240</v>
      </c>
      <c r="M99" s="39">
        <v>387.7</v>
      </c>
      <c r="N99" s="39">
        <v>405.2</v>
      </c>
      <c r="O99" s="39">
        <v>421.4</v>
      </c>
      <c r="P99" s="39">
        <f>O99</f>
        <v>421.4</v>
      </c>
      <c r="Q99" s="67">
        <v>324.60644000000002</v>
      </c>
      <c r="R99" s="39"/>
      <c r="S99" s="40"/>
    </row>
    <row r="100" spans="1:19" s="5" customFormat="1" ht="40.5" customHeight="1" x14ac:dyDescent="0.25">
      <c r="A100" s="152"/>
      <c r="B100" s="149"/>
      <c r="C100" s="145"/>
      <c r="D100" s="143"/>
      <c r="E100" s="143"/>
      <c r="F100" s="142"/>
      <c r="G100" s="123" t="s">
        <v>18</v>
      </c>
      <c r="H100" s="52"/>
      <c r="I100" s="52"/>
      <c r="J100" s="52"/>
      <c r="K100" s="52"/>
      <c r="L100" s="52"/>
      <c r="M100" s="39"/>
      <c r="N100" s="39"/>
      <c r="O100" s="39"/>
      <c r="P100" s="39"/>
      <c r="Q100" s="39"/>
      <c r="R100" s="39"/>
      <c r="S100" s="40"/>
    </row>
    <row r="101" spans="1:19" s="5" customFormat="1" ht="27.75" customHeight="1" x14ac:dyDescent="0.25">
      <c r="A101" s="152"/>
      <c r="B101" s="149"/>
      <c r="C101" s="145"/>
      <c r="D101" s="143"/>
      <c r="E101" s="143"/>
      <c r="F101" s="142"/>
      <c r="G101" s="123" t="s">
        <v>76</v>
      </c>
      <c r="H101" s="52"/>
      <c r="I101" s="52"/>
      <c r="J101" s="52"/>
      <c r="K101" s="52"/>
      <c r="L101" s="52"/>
      <c r="M101" s="39"/>
      <c r="N101" s="39"/>
      <c r="O101" s="39"/>
      <c r="P101" s="39"/>
      <c r="Q101" s="39"/>
      <c r="R101" s="39"/>
      <c r="S101" s="40"/>
    </row>
    <row r="102" spans="1:19" s="5" customFormat="1" ht="20.25" customHeight="1" x14ac:dyDescent="0.25">
      <c r="A102" s="152" t="s">
        <v>132</v>
      </c>
      <c r="B102" s="3" t="s">
        <v>131</v>
      </c>
      <c r="C102" s="145" t="s">
        <v>0</v>
      </c>
      <c r="D102" s="143">
        <v>42736</v>
      </c>
      <c r="E102" s="143">
        <v>43100</v>
      </c>
      <c r="F102" s="142">
        <v>1</v>
      </c>
      <c r="G102" s="125" t="s">
        <v>15</v>
      </c>
      <c r="H102" s="52">
        <v>932</v>
      </c>
      <c r="I102" s="52" t="s">
        <v>51</v>
      </c>
      <c r="J102" s="53" t="s">
        <v>55</v>
      </c>
      <c r="K102" s="53" t="s">
        <v>113</v>
      </c>
      <c r="L102" s="52" t="s">
        <v>93</v>
      </c>
      <c r="M102" s="38">
        <v>1602.5</v>
      </c>
      <c r="N102" s="39">
        <v>0</v>
      </c>
      <c r="O102" s="39">
        <v>0</v>
      </c>
      <c r="P102" s="39">
        <f>O102</f>
        <v>0</v>
      </c>
      <c r="Q102" s="39">
        <v>16278.83</v>
      </c>
      <c r="R102" s="39"/>
      <c r="S102" s="40"/>
    </row>
    <row r="103" spans="1:19" s="5" customFormat="1" ht="34.5" customHeight="1" x14ac:dyDescent="0.25">
      <c r="A103" s="152"/>
      <c r="B103" s="153" t="s">
        <v>90</v>
      </c>
      <c r="C103" s="145"/>
      <c r="D103" s="143"/>
      <c r="E103" s="143"/>
      <c r="F103" s="142"/>
      <c r="G103" s="123" t="s">
        <v>17</v>
      </c>
      <c r="H103" s="52"/>
      <c r="I103" s="52"/>
      <c r="J103" s="53"/>
      <c r="K103" s="53"/>
      <c r="L103" s="52"/>
      <c r="M103" s="39"/>
      <c r="N103" s="39"/>
      <c r="O103" s="39"/>
      <c r="P103" s="39"/>
      <c r="Q103" s="39"/>
      <c r="R103" s="39"/>
      <c r="S103" s="40"/>
    </row>
    <row r="104" spans="1:19" s="5" customFormat="1" ht="34.5" customHeight="1" x14ac:dyDescent="0.25">
      <c r="A104" s="152"/>
      <c r="B104" s="154"/>
      <c r="C104" s="145"/>
      <c r="D104" s="143"/>
      <c r="E104" s="143"/>
      <c r="F104" s="142"/>
      <c r="G104" s="123" t="s">
        <v>18</v>
      </c>
      <c r="H104" s="52"/>
      <c r="I104" s="52"/>
      <c r="J104" s="52"/>
      <c r="K104" s="52"/>
      <c r="L104" s="52"/>
      <c r="M104" s="39"/>
      <c r="N104" s="39"/>
      <c r="O104" s="39"/>
      <c r="P104" s="39"/>
      <c r="Q104" s="39"/>
      <c r="R104" s="39"/>
      <c r="S104" s="40"/>
    </row>
    <row r="105" spans="1:19" s="5" customFormat="1" x14ac:dyDescent="0.25">
      <c r="A105" s="152"/>
      <c r="B105" s="155"/>
      <c r="C105" s="145"/>
      <c r="D105" s="143"/>
      <c r="E105" s="143"/>
      <c r="F105" s="142"/>
      <c r="G105" s="123" t="s">
        <v>76</v>
      </c>
      <c r="H105" s="61"/>
      <c r="I105" s="61"/>
      <c r="J105" s="61"/>
      <c r="K105" s="61"/>
      <c r="L105" s="61"/>
      <c r="M105" s="39"/>
      <c r="N105" s="39"/>
      <c r="O105" s="39"/>
      <c r="P105" s="39"/>
      <c r="Q105" s="39"/>
      <c r="R105" s="39"/>
      <c r="S105" s="40"/>
    </row>
    <row r="106" spans="1:19" s="68" customFormat="1" ht="19.5" customHeight="1" x14ac:dyDescent="0.25">
      <c r="A106" s="197">
        <v>3</v>
      </c>
      <c r="B106" s="209" t="s">
        <v>48</v>
      </c>
      <c r="C106" s="212" t="s">
        <v>13</v>
      </c>
      <c r="D106" s="211">
        <v>42736</v>
      </c>
      <c r="E106" s="211">
        <v>43100</v>
      </c>
      <c r="F106" s="197"/>
      <c r="G106" s="122" t="s">
        <v>15</v>
      </c>
      <c r="H106" s="35" t="s">
        <v>16</v>
      </c>
      <c r="I106" s="35" t="s">
        <v>16</v>
      </c>
      <c r="J106" s="35" t="s">
        <v>16</v>
      </c>
      <c r="K106" s="35" t="s">
        <v>16</v>
      </c>
      <c r="L106" s="35" t="s">
        <v>16</v>
      </c>
      <c r="M106" s="34">
        <f>M110+M114+M118+M122+M126</f>
        <v>12451.1</v>
      </c>
      <c r="N106" s="32">
        <f>N110+N114+N118+N122+N126</f>
        <v>14902</v>
      </c>
      <c r="O106" s="32">
        <f>O110+O114+O118+O122+O126</f>
        <v>14575</v>
      </c>
      <c r="P106" s="32">
        <f>P110+P114+P118+P122</f>
        <v>14575</v>
      </c>
      <c r="Q106" s="32">
        <f>Q110+Q114+Q118+Q122</f>
        <v>20072.07</v>
      </c>
      <c r="R106" s="32">
        <v>17883.295590000002</v>
      </c>
      <c r="S106" s="33">
        <f>SUM(M106:R106)</f>
        <v>94458.465590000007</v>
      </c>
    </row>
    <row r="107" spans="1:19" s="68" customFormat="1" ht="30.75" customHeight="1" x14ac:dyDescent="0.25">
      <c r="A107" s="197"/>
      <c r="B107" s="209"/>
      <c r="C107" s="212"/>
      <c r="D107" s="211"/>
      <c r="E107" s="211"/>
      <c r="F107" s="197"/>
      <c r="G107" s="122" t="s">
        <v>17</v>
      </c>
      <c r="H107" s="35" t="s">
        <v>16</v>
      </c>
      <c r="I107" s="35" t="s">
        <v>16</v>
      </c>
      <c r="J107" s="35" t="s">
        <v>16</v>
      </c>
      <c r="K107" s="35" t="s">
        <v>16</v>
      </c>
      <c r="L107" s="35" t="s">
        <v>16</v>
      </c>
      <c r="M107" s="34">
        <f t="shared" ref="M107:O109" si="2">M111+M115+M119+M123+M127</f>
        <v>0</v>
      </c>
      <c r="N107" s="32">
        <f t="shared" si="2"/>
        <v>0</v>
      </c>
      <c r="O107" s="32">
        <f t="shared" si="2"/>
        <v>0</v>
      </c>
      <c r="P107" s="32">
        <f>P111+P115+P119</f>
        <v>0</v>
      </c>
      <c r="Q107" s="32">
        <f>Q111+Q115+Q119</f>
        <v>3856.7000000000003</v>
      </c>
      <c r="R107" s="32">
        <f>R111+R115+R119</f>
        <v>0</v>
      </c>
      <c r="S107" s="33">
        <f>SUM(M107:R107)</f>
        <v>3856.7000000000003</v>
      </c>
    </row>
    <row r="108" spans="1:19" s="68" customFormat="1" ht="30.75" customHeight="1" x14ac:dyDescent="0.25">
      <c r="A108" s="197"/>
      <c r="B108" s="209"/>
      <c r="C108" s="212"/>
      <c r="D108" s="211"/>
      <c r="E108" s="211"/>
      <c r="F108" s="197"/>
      <c r="G108" s="122" t="s">
        <v>18</v>
      </c>
      <c r="H108" s="35" t="s">
        <v>16</v>
      </c>
      <c r="I108" s="35" t="s">
        <v>16</v>
      </c>
      <c r="J108" s="35" t="s">
        <v>16</v>
      </c>
      <c r="K108" s="35" t="s">
        <v>16</v>
      </c>
      <c r="L108" s="35" t="s">
        <v>16</v>
      </c>
      <c r="M108" s="34">
        <f t="shared" si="2"/>
        <v>0</v>
      </c>
      <c r="N108" s="32">
        <f t="shared" si="2"/>
        <v>0</v>
      </c>
      <c r="O108" s="32">
        <f t="shared" si="2"/>
        <v>0</v>
      </c>
      <c r="P108" s="32">
        <f t="shared" ref="P108:R109" si="3">P112+P116</f>
        <v>0</v>
      </c>
      <c r="Q108" s="32">
        <f t="shared" si="3"/>
        <v>0</v>
      </c>
      <c r="R108" s="32">
        <f t="shared" si="3"/>
        <v>0</v>
      </c>
      <c r="S108" s="33">
        <f>SUM(M108:R108)</f>
        <v>0</v>
      </c>
    </row>
    <row r="109" spans="1:19" s="68" customFormat="1" ht="18" customHeight="1" x14ac:dyDescent="0.25">
      <c r="A109" s="197"/>
      <c r="B109" s="209"/>
      <c r="C109" s="212"/>
      <c r="D109" s="211"/>
      <c r="E109" s="211"/>
      <c r="F109" s="197"/>
      <c r="G109" s="122" t="s">
        <v>19</v>
      </c>
      <c r="H109" s="35" t="s">
        <v>16</v>
      </c>
      <c r="I109" s="35" t="s">
        <v>16</v>
      </c>
      <c r="J109" s="35" t="s">
        <v>16</v>
      </c>
      <c r="K109" s="35" t="s">
        <v>16</v>
      </c>
      <c r="L109" s="35" t="s">
        <v>16</v>
      </c>
      <c r="M109" s="34">
        <f t="shared" si="2"/>
        <v>0</v>
      </c>
      <c r="N109" s="32">
        <f t="shared" si="2"/>
        <v>0</v>
      </c>
      <c r="O109" s="32">
        <f t="shared" si="2"/>
        <v>0</v>
      </c>
      <c r="P109" s="32">
        <f t="shared" si="3"/>
        <v>0</v>
      </c>
      <c r="Q109" s="32">
        <f t="shared" si="3"/>
        <v>0</v>
      </c>
      <c r="R109" s="32">
        <f t="shared" si="3"/>
        <v>0</v>
      </c>
      <c r="S109" s="33">
        <f>SUM(M109:R109)</f>
        <v>0</v>
      </c>
    </row>
    <row r="110" spans="1:19" s="5" customFormat="1" ht="16.5" customHeight="1" x14ac:dyDescent="0.25">
      <c r="A110" s="150" t="s">
        <v>63</v>
      </c>
      <c r="B110" s="1" t="s">
        <v>84</v>
      </c>
      <c r="C110" s="145" t="s">
        <v>13</v>
      </c>
      <c r="D110" s="143">
        <v>42736</v>
      </c>
      <c r="E110" s="143">
        <v>43100</v>
      </c>
      <c r="F110" s="142">
        <v>1</v>
      </c>
      <c r="G110" s="123" t="s">
        <v>15</v>
      </c>
      <c r="H110" s="61">
        <v>932</v>
      </c>
      <c r="I110" s="62" t="s">
        <v>51</v>
      </c>
      <c r="J110" s="62" t="s">
        <v>54</v>
      </c>
      <c r="K110" s="62" t="s">
        <v>114</v>
      </c>
      <c r="L110" s="61">
        <v>240</v>
      </c>
      <c r="M110" s="41">
        <v>0</v>
      </c>
      <c r="N110" s="39">
        <v>4550</v>
      </c>
      <c r="O110" s="39">
        <v>4450</v>
      </c>
      <c r="P110" s="39">
        <f>O110</f>
        <v>4450</v>
      </c>
      <c r="Q110" s="39">
        <v>3336</v>
      </c>
      <c r="R110" s="39"/>
      <c r="S110" s="40"/>
    </row>
    <row r="111" spans="1:19" s="5" customFormat="1" ht="30" x14ac:dyDescent="0.25">
      <c r="A111" s="151"/>
      <c r="B111" s="144" t="s">
        <v>83</v>
      </c>
      <c r="C111" s="145"/>
      <c r="D111" s="143"/>
      <c r="E111" s="143"/>
      <c r="F111" s="142"/>
      <c r="G111" s="123" t="s">
        <v>17</v>
      </c>
      <c r="H111" s="61"/>
      <c r="I111" s="61"/>
      <c r="J111" s="61"/>
      <c r="K111" s="61"/>
      <c r="L111" s="61"/>
      <c r="M111" s="64"/>
      <c r="N111" s="65"/>
      <c r="O111" s="65"/>
      <c r="P111" s="65"/>
      <c r="Q111" s="65"/>
      <c r="R111" s="65"/>
      <c r="S111" s="66"/>
    </row>
    <row r="112" spans="1:19" s="5" customFormat="1" ht="30" x14ac:dyDescent="0.25">
      <c r="A112" s="151"/>
      <c r="B112" s="144"/>
      <c r="C112" s="145"/>
      <c r="D112" s="143"/>
      <c r="E112" s="143"/>
      <c r="F112" s="142"/>
      <c r="G112" s="123" t="s">
        <v>18</v>
      </c>
      <c r="H112" s="61"/>
      <c r="I112" s="61"/>
      <c r="J112" s="61"/>
      <c r="K112" s="61"/>
      <c r="L112" s="61"/>
      <c r="M112" s="64"/>
      <c r="N112" s="65"/>
      <c r="O112" s="65"/>
      <c r="P112" s="65"/>
      <c r="Q112" s="65"/>
      <c r="R112" s="65"/>
      <c r="S112" s="66"/>
    </row>
    <row r="113" spans="1:19" s="5" customFormat="1" x14ac:dyDescent="0.25">
      <c r="A113" s="151"/>
      <c r="B113" s="144"/>
      <c r="C113" s="145"/>
      <c r="D113" s="143"/>
      <c r="E113" s="143"/>
      <c r="F113" s="142"/>
      <c r="G113" s="123" t="s">
        <v>76</v>
      </c>
      <c r="H113" s="61"/>
      <c r="I113" s="61"/>
      <c r="J113" s="61"/>
      <c r="K113" s="61"/>
      <c r="L113" s="61"/>
      <c r="M113" s="64"/>
      <c r="N113" s="65"/>
      <c r="O113" s="65"/>
      <c r="P113" s="65"/>
      <c r="Q113" s="65"/>
      <c r="R113" s="65"/>
      <c r="S113" s="66"/>
    </row>
    <row r="114" spans="1:19" s="5" customFormat="1" x14ac:dyDescent="0.25">
      <c r="A114" s="150" t="s">
        <v>64</v>
      </c>
      <c r="B114" s="1" t="s">
        <v>24</v>
      </c>
      <c r="C114" s="145" t="s">
        <v>13</v>
      </c>
      <c r="D114" s="143">
        <v>42736</v>
      </c>
      <c r="E114" s="143">
        <v>43100</v>
      </c>
      <c r="F114" s="142">
        <v>1</v>
      </c>
      <c r="G114" s="123" t="s">
        <v>15</v>
      </c>
      <c r="H114" s="61">
        <v>932</v>
      </c>
      <c r="I114" s="62" t="s">
        <v>51</v>
      </c>
      <c r="J114" s="62" t="s">
        <v>54</v>
      </c>
      <c r="K114" s="62" t="s">
        <v>115</v>
      </c>
      <c r="L114" s="61">
        <v>810</v>
      </c>
      <c r="M114" s="43">
        <v>11323.1</v>
      </c>
      <c r="N114" s="44">
        <v>10352</v>
      </c>
      <c r="O114" s="44">
        <v>10125</v>
      </c>
      <c r="P114" s="44">
        <f>O114</f>
        <v>10125</v>
      </c>
      <c r="Q114" s="44">
        <f>12228.3-48.83</f>
        <v>12179.47</v>
      </c>
      <c r="R114" s="44"/>
      <c r="S114" s="45"/>
    </row>
    <row r="115" spans="1:19" s="5" customFormat="1" ht="30" x14ac:dyDescent="0.25">
      <c r="A115" s="151"/>
      <c r="B115" s="144" t="s">
        <v>41</v>
      </c>
      <c r="C115" s="145"/>
      <c r="D115" s="143"/>
      <c r="E115" s="143"/>
      <c r="F115" s="142"/>
      <c r="G115" s="123" t="s">
        <v>17</v>
      </c>
      <c r="H115" s="52"/>
      <c r="I115" s="53"/>
      <c r="J115" s="53"/>
      <c r="K115" s="53"/>
      <c r="L115" s="52"/>
      <c r="M115" s="41"/>
      <c r="N115" s="39"/>
      <c r="O115" s="39"/>
      <c r="P115" s="39"/>
      <c r="Q115" s="39"/>
      <c r="R115" s="39"/>
      <c r="S115" s="40"/>
    </row>
    <row r="116" spans="1:19" s="5" customFormat="1" ht="30" x14ac:dyDescent="0.25">
      <c r="A116" s="151"/>
      <c r="B116" s="144"/>
      <c r="C116" s="145"/>
      <c r="D116" s="143"/>
      <c r="E116" s="143"/>
      <c r="F116" s="142"/>
      <c r="G116" s="123" t="s">
        <v>18</v>
      </c>
      <c r="H116" s="52"/>
      <c r="I116" s="52"/>
      <c r="J116" s="52"/>
      <c r="K116" s="52"/>
      <c r="L116" s="52"/>
      <c r="M116" s="64"/>
      <c r="N116" s="65"/>
      <c r="O116" s="65"/>
      <c r="P116" s="65"/>
      <c r="Q116" s="65"/>
      <c r="R116" s="65"/>
      <c r="S116" s="66"/>
    </row>
    <row r="117" spans="1:19" s="5" customFormat="1" x14ac:dyDescent="0.25">
      <c r="A117" s="151"/>
      <c r="B117" s="144"/>
      <c r="C117" s="145"/>
      <c r="D117" s="143"/>
      <c r="E117" s="143"/>
      <c r="F117" s="142"/>
      <c r="G117" s="123" t="s">
        <v>76</v>
      </c>
      <c r="H117" s="54"/>
      <c r="I117" s="54"/>
      <c r="J117" s="54"/>
      <c r="K117" s="54"/>
      <c r="L117" s="54"/>
      <c r="M117" s="64"/>
      <c r="N117" s="65"/>
      <c r="O117" s="65"/>
      <c r="P117" s="65"/>
      <c r="Q117" s="65"/>
      <c r="R117" s="65"/>
      <c r="S117" s="66"/>
    </row>
    <row r="118" spans="1:19" s="5" customFormat="1" x14ac:dyDescent="0.25">
      <c r="A118" s="216" t="s">
        <v>134</v>
      </c>
      <c r="B118" s="1" t="s">
        <v>26</v>
      </c>
      <c r="C118" s="201" t="s">
        <v>13</v>
      </c>
      <c r="D118" s="208">
        <v>42736</v>
      </c>
      <c r="E118" s="208">
        <v>43100</v>
      </c>
      <c r="F118" s="194">
        <v>1</v>
      </c>
      <c r="G118" s="123" t="s">
        <v>15</v>
      </c>
      <c r="H118" s="52" t="s">
        <v>85</v>
      </c>
      <c r="I118" s="52" t="s">
        <v>51</v>
      </c>
      <c r="J118" s="52" t="s">
        <v>54</v>
      </c>
      <c r="K118" s="52" t="s">
        <v>138</v>
      </c>
      <c r="L118" s="52" t="s">
        <v>136</v>
      </c>
      <c r="M118" s="41"/>
      <c r="N118" s="39"/>
      <c r="O118" s="39"/>
      <c r="P118" s="39">
        <f>O118</f>
        <v>0</v>
      </c>
      <c r="Q118" s="39">
        <v>2892.6</v>
      </c>
      <c r="R118" s="39"/>
      <c r="S118" s="40"/>
    </row>
    <row r="119" spans="1:19" s="5" customFormat="1" ht="30" x14ac:dyDescent="0.25">
      <c r="A119" s="217"/>
      <c r="B119" s="210" t="s">
        <v>135</v>
      </c>
      <c r="C119" s="202"/>
      <c r="D119" s="195"/>
      <c r="E119" s="195"/>
      <c r="F119" s="195"/>
      <c r="G119" s="123" t="s">
        <v>17</v>
      </c>
      <c r="H119" s="52" t="s">
        <v>85</v>
      </c>
      <c r="I119" s="52" t="s">
        <v>51</v>
      </c>
      <c r="J119" s="52" t="s">
        <v>54</v>
      </c>
      <c r="K119" s="52" t="s">
        <v>148</v>
      </c>
      <c r="L119" s="52" t="s">
        <v>136</v>
      </c>
      <c r="M119" s="41"/>
      <c r="N119" s="39"/>
      <c r="O119" s="39"/>
      <c r="P119" s="39">
        <f>O119</f>
        <v>0</v>
      </c>
      <c r="Q119" s="39">
        <f>3856.8-0.1</f>
        <v>3856.7000000000003</v>
      </c>
      <c r="R119" s="39"/>
      <c r="S119" s="40"/>
    </row>
    <row r="120" spans="1:19" s="5" customFormat="1" ht="30" x14ac:dyDescent="0.25">
      <c r="A120" s="217"/>
      <c r="B120" s="191"/>
      <c r="C120" s="202"/>
      <c r="D120" s="195"/>
      <c r="E120" s="195"/>
      <c r="F120" s="195"/>
      <c r="G120" s="123" t="s">
        <v>18</v>
      </c>
      <c r="H120" s="52"/>
      <c r="I120" s="52"/>
      <c r="J120" s="52"/>
      <c r="K120" s="52"/>
      <c r="L120" s="52"/>
      <c r="M120" s="41"/>
      <c r="N120" s="39"/>
      <c r="O120" s="39"/>
      <c r="P120" s="39"/>
      <c r="Q120" s="39"/>
      <c r="R120" s="39"/>
      <c r="S120" s="40"/>
    </row>
    <row r="121" spans="1:19" s="5" customFormat="1" x14ac:dyDescent="0.25">
      <c r="A121" s="217"/>
      <c r="B121" s="192"/>
      <c r="C121" s="203"/>
      <c r="D121" s="196"/>
      <c r="E121" s="196"/>
      <c r="F121" s="196"/>
      <c r="G121" s="123" t="s">
        <v>76</v>
      </c>
      <c r="H121" s="61"/>
      <c r="I121" s="61"/>
      <c r="J121" s="61"/>
      <c r="K121" s="61"/>
      <c r="L121" s="61"/>
      <c r="M121" s="41"/>
      <c r="N121" s="39"/>
      <c r="O121" s="39"/>
      <c r="P121" s="39"/>
      <c r="Q121" s="39"/>
      <c r="R121" s="39"/>
      <c r="S121" s="40"/>
    </row>
    <row r="122" spans="1:19" s="70" customFormat="1" x14ac:dyDescent="0.25">
      <c r="A122" s="218" t="s">
        <v>144</v>
      </c>
      <c r="B122" s="2" t="s">
        <v>27</v>
      </c>
      <c r="C122" s="204" t="s">
        <v>13</v>
      </c>
      <c r="D122" s="207">
        <v>42736</v>
      </c>
      <c r="E122" s="207">
        <v>43100</v>
      </c>
      <c r="F122" s="198">
        <v>1</v>
      </c>
      <c r="G122" s="126" t="s">
        <v>15</v>
      </c>
      <c r="H122" s="69" t="s">
        <v>85</v>
      </c>
      <c r="I122" s="69" t="s">
        <v>51</v>
      </c>
      <c r="J122" s="69" t="s">
        <v>54</v>
      </c>
      <c r="K122" s="69" t="s">
        <v>159</v>
      </c>
      <c r="L122" s="69" t="s">
        <v>146</v>
      </c>
      <c r="M122" s="41">
        <v>632.79999999999995</v>
      </c>
      <c r="N122" s="39"/>
      <c r="O122" s="39"/>
      <c r="P122" s="39">
        <f>O122</f>
        <v>0</v>
      </c>
      <c r="Q122" s="39">
        <f>1384+280</f>
        <v>1664</v>
      </c>
      <c r="R122" s="39"/>
      <c r="S122" s="40"/>
    </row>
    <row r="123" spans="1:19" s="70" customFormat="1" ht="30" x14ac:dyDescent="0.25">
      <c r="A123" s="219"/>
      <c r="B123" s="213" t="s">
        <v>145</v>
      </c>
      <c r="C123" s="205"/>
      <c r="D123" s="199"/>
      <c r="E123" s="199"/>
      <c r="F123" s="199"/>
      <c r="G123" s="126" t="s">
        <v>17</v>
      </c>
      <c r="H123" s="69"/>
      <c r="I123" s="69"/>
      <c r="J123" s="69"/>
      <c r="K123" s="69"/>
      <c r="L123" s="69"/>
      <c r="M123" s="41"/>
      <c r="N123" s="39"/>
      <c r="O123" s="39"/>
      <c r="P123" s="39"/>
      <c r="Q123" s="39"/>
      <c r="R123" s="39"/>
      <c r="S123" s="40"/>
    </row>
    <row r="124" spans="1:19" s="70" customFormat="1" ht="30" x14ac:dyDescent="0.25">
      <c r="A124" s="219"/>
      <c r="B124" s="214"/>
      <c r="C124" s="205"/>
      <c r="D124" s="199"/>
      <c r="E124" s="199"/>
      <c r="F124" s="199"/>
      <c r="G124" s="126" t="s">
        <v>18</v>
      </c>
      <c r="H124" s="69"/>
      <c r="I124" s="69"/>
      <c r="J124" s="69"/>
      <c r="K124" s="69"/>
      <c r="L124" s="69"/>
      <c r="M124" s="41"/>
      <c r="N124" s="39"/>
      <c r="O124" s="39"/>
      <c r="P124" s="39"/>
      <c r="Q124" s="39"/>
      <c r="R124" s="39"/>
      <c r="S124" s="40"/>
    </row>
    <row r="125" spans="1:19" s="70" customFormat="1" x14ac:dyDescent="0.25">
      <c r="A125" s="219"/>
      <c r="B125" s="215"/>
      <c r="C125" s="206"/>
      <c r="D125" s="200"/>
      <c r="E125" s="200"/>
      <c r="F125" s="200"/>
      <c r="G125" s="126" t="s">
        <v>76</v>
      </c>
      <c r="H125" s="69"/>
      <c r="I125" s="69"/>
      <c r="J125" s="69"/>
      <c r="K125" s="69"/>
      <c r="L125" s="69"/>
      <c r="M125" s="41"/>
      <c r="N125" s="39"/>
      <c r="O125" s="39"/>
      <c r="P125" s="39"/>
      <c r="Q125" s="39"/>
      <c r="R125" s="39"/>
      <c r="S125" s="40"/>
    </row>
    <row r="126" spans="1:19" s="70" customFormat="1" x14ac:dyDescent="0.25">
      <c r="A126" s="218" t="s">
        <v>156</v>
      </c>
      <c r="B126" s="2" t="s">
        <v>30</v>
      </c>
      <c r="C126" s="204" t="s">
        <v>13</v>
      </c>
      <c r="D126" s="207">
        <v>42736</v>
      </c>
      <c r="E126" s="207">
        <v>43100</v>
      </c>
      <c r="F126" s="198">
        <v>1</v>
      </c>
      <c r="G126" s="126" t="s">
        <v>15</v>
      </c>
      <c r="H126" s="69" t="s">
        <v>85</v>
      </c>
      <c r="I126" s="69" t="s">
        <v>51</v>
      </c>
      <c r="J126" s="69" t="s">
        <v>54</v>
      </c>
      <c r="K126" s="69" t="s">
        <v>158</v>
      </c>
      <c r="L126" s="69" t="s">
        <v>77</v>
      </c>
      <c r="M126" s="41">
        <f>1128-632.8</f>
        <v>495.20000000000005</v>
      </c>
      <c r="N126" s="39">
        <v>0</v>
      </c>
      <c r="O126" s="39">
        <v>0</v>
      </c>
      <c r="P126" s="39">
        <f>O126</f>
        <v>0</v>
      </c>
      <c r="Q126" s="39">
        <v>0</v>
      </c>
      <c r="R126" s="39"/>
      <c r="S126" s="40"/>
    </row>
    <row r="127" spans="1:19" s="70" customFormat="1" ht="30" x14ac:dyDescent="0.25">
      <c r="A127" s="219"/>
      <c r="B127" s="213" t="s">
        <v>157</v>
      </c>
      <c r="C127" s="205"/>
      <c r="D127" s="199"/>
      <c r="E127" s="199"/>
      <c r="F127" s="199"/>
      <c r="G127" s="126" t="s">
        <v>17</v>
      </c>
      <c r="H127" s="69"/>
      <c r="I127" s="69"/>
      <c r="J127" s="69"/>
      <c r="K127" s="69"/>
      <c r="L127" s="69"/>
      <c r="M127" s="41"/>
      <c r="N127" s="39"/>
      <c r="O127" s="39"/>
      <c r="P127" s="39"/>
      <c r="Q127" s="39"/>
      <c r="R127" s="39"/>
      <c r="S127" s="40"/>
    </row>
    <row r="128" spans="1:19" s="70" customFormat="1" ht="30" x14ac:dyDescent="0.25">
      <c r="A128" s="219"/>
      <c r="B128" s="214"/>
      <c r="C128" s="205"/>
      <c r="D128" s="199"/>
      <c r="E128" s="199"/>
      <c r="F128" s="199"/>
      <c r="G128" s="126" t="s">
        <v>18</v>
      </c>
      <c r="H128" s="69"/>
      <c r="I128" s="69"/>
      <c r="J128" s="69"/>
      <c r="K128" s="69"/>
      <c r="L128" s="69"/>
      <c r="M128" s="41"/>
      <c r="N128" s="39"/>
      <c r="O128" s="39"/>
      <c r="P128" s="39"/>
      <c r="Q128" s="39"/>
      <c r="R128" s="39"/>
      <c r="S128" s="40"/>
    </row>
    <row r="129" spans="1:19" s="70" customFormat="1" x14ac:dyDescent="0.25">
      <c r="A129" s="219"/>
      <c r="B129" s="215"/>
      <c r="C129" s="206"/>
      <c r="D129" s="200"/>
      <c r="E129" s="200"/>
      <c r="F129" s="200"/>
      <c r="G129" s="126" t="s">
        <v>76</v>
      </c>
      <c r="H129" s="69"/>
      <c r="I129" s="69"/>
      <c r="J129" s="69"/>
      <c r="K129" s="69"/>
      <c r="L129" s="69"/>
      <c r="M129" s="41"/>
      <c r="N129" s="39"/>
      <c r="O129" s="39"/>
      <c r="P129" s="39"/>
      <c r="Q129" s="39"/>
      <c r="R129" s="39"/>
      <c r="S129" s="40"/>
    </row>
    <row r="130" spans="1:19" s="5" customFormat="1" ht="15" customHeight="1" x14ac:dyDescent="0.25">
      <c r="A130" s="197">
        <v>4</v>
      </c>
      <c r="B130" s="209" t="s">
        <v>42</v>
      </c>
      <c r="C130" s="212" t="s">
        <v>0</v>
      </c>
      <c r="D130" s="211">
        <v>42736</v>
      </c>
      <c r="E130" s="211">
        <v>43100</v>
      </c>
      <c r="F130" s="197" t="s">
        <v>14</v>
      </c>
      <c r="G130" s="122" t="s">
        <v>15</v>
      </c>
      <c r="H130" s="35" t="s">
        <v>16</v>
      </c>
      <c r="I130" s="35" t="s">
        <v>16</v>
      </c>
      <c r="J130" s="35" t="s">
        <v>16</v>
      </c>
      <c r="K130" s="35" t="s">
        <v>16</v>
      </c>
      <c r="L130" s="35" t="s">
        <v>16</v>
      </c>
      <c r="M130" s="34">
        <f>M134+M138</f>
        <v>20850.900000000001</v>
      </c>
      <c r="N130" s="34">
        <f>N134+N138</f>
        <v>20852.5</v>
      </c>
      <c r="O130" s="34">
        <f>O134+O138</f>
        <v>20830.599999999999</v>
      </c>
      <c r="P130" s="34">
        <f>P134+P138</f>
        <v>20830.599999999999</v>
      </c>
      <c r="Q130" s="34">
        <f>Q134+Q138</f>
        <v>21144.400000000001</v>
      </c>
      <c r="R130" s="34">
        <v>21127.9</v>
      </c>
      <c r="S130" s="33">
        <f>SUM(M130:R130)</f>
        <v>125636.9</v>
      </c>
    </row>
    <row r="131" spans="1:19" s="5" customFormat="1" ht="33" customHeight="1" x14ac:dyDescent="0.25">
      <c r="A131" s="197"/>
      <c r="B131" s="209"/>
      <c r="C131" s="212"/>
      <c r="D131" s="211"/>
      <c r="E131" s="211"/>
      <c r="F131" s="197"/>
      <c r="G131" s="122" t="s">
        <v>17</v>
      </c>
      <c r="H131" s="35" t="s">
        <v>16</v>
      </c>
      <c r="I131" s="35" t="s">
        <v>16</v>
      </c>
      <c r="J131" s="35" t="s">
        <v>16</v>
      </c>
      <c r="K131" s="35" t="s">
        <v>16</v>
      </c>
      <c r="L131" s="35" t="s">
        <v>16</v>
      </c>
      <c r="M131" s="34">
        <f>M135+M144</f>
        <v>22.9</v>
      </c>
      <c r="N131" s="32">
        <f t="shared" ref="N131:P133" si="4">N135+N144</f>
        <v>22.9</v>
      </c>
      <c r="O131" s="32">
        <f t="shared" si="4"/>
        <v>22.9</v>
      </c>
      <c r="P131" s="32">
        <f t="shared" si="4"/>
        <v>22.9</v>
      </c>
      <c r="Q131" s="32">
        <f t="shared" ref="Q131:R133" si="5">Q135+Q144</f>
        <v>0</v>
      </c>
      <c r="R131" s="32">
        <f t="shared" si="5"/>
        <v>0</v>
      </c>
      <c r="S131" s="33">
        <f>SUM(M131:R131)</f>
        <v>91.6</v>
      </c>
    </row>
    <row r="132" spans="1:19" s="5" customFormat="1" ht="28.5" x14ac:dyDescent="0.25">
      <c r="A132" s="197"/>
      <c r="B132" s="209"/>
      <c r="C132" s="212"/>
      <c r="D132" s="211"/>
      <c r="E132" s="211"/>
      <c r="F132" s="197"/>
      <c r="G132" s="122" t="s">
        <v>18</v>
      </c>
      <c r="H132" s="35" t="s">
        <v>16</v>
      </c>
      <c r="I132" s="35" t="s">
        <v>16</v>
      </c>
      <c r="J132" s="35" t="s">
        <v>16</v>
      </c>
      <c r="K132" s="35" t="s">
        <v>16</v>
      </c>
      <c r="L132" s="35" t="s">
        <v>16</v>
      </c>
      <c r="M132" s="34">
        <f>M136+M145</f>
        <v>0</v>
      </c>
      <c r="N132" s="32">
        <f t="shared" si="4"/>
        <v>0</v>
      </c>
      <c r="O132" s="32">
        <f t="shared" si="4"/>
        <v>0</v>
      </c>
      <c r="P132" s="32">
        <f t="shared" si="4"/>
        <v>0</v>
      </c>
      <c r="Q132" s="32">
        <f t="shared" si="5"/>
        <v>0</v>
      </c>
      <c r="R132" s="32">
        <f t="shared" si="5"/>
        <v>0</v>
      </c>
      <c r="S132" s="33">
        <f>SUM(M132:R132)</f>
        <v>0</v>
      </c>
    </row>
    <row r="133" spans="1:19" s="5" customFormat="1" x14ac:dyDescent="0.25">
      <c r="A133" s="197"/>
      <c r="B133" s="209"/>
      <c r="C133" s="212"/>
      <c r="D133" s="211"/>
      <c r="E133" s="211"/>
      <c r="F133" s="197"/>
      <c r="G133" s="122" t="s">
        <v>19</v>
      </c>
      <c r="H133" s="35" t="s">
        <v>16</v>
      </c>
      <c r="I133" s="35" t="s">
        <v>16</v>
      </c>
      <c r="J133" s="35" t="s">
        <v>16</v>
      </c>
      <c r="K133" s="35" t="s">
        <v>16</v>
      </c>
      <c r="L133" s="35" t="s">
        <v>16</v>
      </c>
      <c r="M133" s="34">
        <f>M137+M146</f>
        <v>0</v>
      </c>
      <c r="N133" s="32">
        <f t="shared" si="4"/>
        <v>0</v>
      </c>
      <c r="O133" s="32">
        <f t="shared" si="4"/>
        <v>0</v>
      </c>
      <c r="P133" s="32">
        <f t="shared" si="4"/>
        <v>0</v>
      </c>
      <c r="Q133" s="32">
        <f t="shared" si="5"/>
        <v>0</v>
      </c>
      <c r="R133" s="32">
        <f t="shared" si="5"/>
        <v>0</v>
      </c>
      <c r="S133" s="33">
        <f>SUM(M133:R133)</f>
        <v>0</v>
      </c>
    </row>
    <row r="134" spans="1:19" s="5" customFormat="1" x14ac:dyDescent="0.25">
      <c r="A134" s="150" t="s">
        <v>66</v>
      </c>
      <c r="B134" s="1" t="s">
        <v>22</v>
      </c>
      <c r="C134" s="145" t="s">
        <v>0</v>
      </c>
      <c r="D134" s="143">
        <v>42736</v>
      </c>
      <c r="E134" s="143">
        <v>43100</v>
      </c>
      <c r="F134" s="142">
        <v>1</v>
      </c>
      <c r="G134" s="123" t="s">
        <v>15</v>
      </c>
      <c r="H134" s="61"/>
      <c r="I134" s="62"/>
      <c r="J134" s="61"/>
      <c r="K134" s="62"/>
      <c r="L134" s="61"/>
      <c r="M134" s="41"/>
      <c r="N134" s="39"/>
      <c r="O134" s="39"/>
      <c r="P134" s="39"/>
      <c r="Q134" s="39"/>
      <c r="R134" s="39"/>
      <c r="S134" s="40"/>
    </row>
    <row r="135" spans="1:19" s="5" customFormat="1" ht="33" customHeight="1" x14ac:dyDescent="0.25">
      <c r="A135" s="150"/>
      <c r="B135" s="144" t="s">
        <v>116</v>
      </c>
      <c r="C135" s="145"/>
      <c r="D135" s="143"/>
      <c r="E135" s="143"/>
      <c r="F135" s="142"/>
      <c r="G135" s="123" t="s">
        <v>17</v>
      </c>
      <c r="H135" s="61">
        <v>932</v>
      </c>
      <c r="I135" s="61" t="s">
        <v>51</v>
      </c>
      <c r="J135" s="61" t="s">
        <v>51</v>
      </c>
      <c r="K135" s="61" t="s">
        <v>117</v>
      </c>
      <c r="L135" s="61">
        <v>240</v>
      </c>
      <c r="M135" s="41">
        <v>22.9</v>
      </c>
      <c r="N135" s="39">
        <v>22.9</v>
      </c>
      <c r="O135" s="39">
        <v>22.9</v>
      </c>
      <c r="P135" s="39">
        <f>O135</f>
        <v>22.9</v>
      </c>
      <c r="Q135" s="39">
        <f>22.9-22.9</f>
        <v>0</v>
      </c>
      <c r="R135" s="39"/>
      <c r="S135" s="40"/>
    </row>
    <row r="136" spans="1:19" s="5" customFormat="1" ht="35.25" customHeight="1" x14ac:dyDescent="0.25">
      <c r="A136" s="150"/>
      <c r="B136" s="144"/>
      <c r="C136" s="145"/>
      <c r="D136" s="143"/>
      <c r="E136" s="143"/>
      <c r="F136" s="142"/>
      <c r="G136" s="123" t="s">
        <v>21</v>
      </c>
      <c r="H136" s="61"/>
      <c r="I136" s="61"/>
      <c r="J136" s="61"/>
      <c r="K136" s="61"/>
      <c r="L136" s="61"/>
      <c r="M136" s="41"/>
      <c r="N136" s="39"/>
      <c r="O136" s="39"/>
      <c r="P136" s="39"/>
      <c r="Q136" s="39"/>
      <c r="R136" s="39"/>
      <c r="S136" s="40"/>
    </row>
    <row r="137" spans="1:19" s="5" customFormat="1" x14ac:dyDescent="0.25">
      <c r="A137" s="150"/>
      <c r="B137" s="144"/>
      <c r="C137" s="145"/>
      <c r="D137" s="143"/>
      <c r="E137" s="143"/>
      <c r="F137" s="142"/>
      <c r="G137" s="123" t="s">
        <v>141</v>
      </c>
      <c r="H137" s="61"/>
      <c r="I137" s="61"/>
      <c r="J137" s="61"/>
      <c r="K137" s="61"/>
      <c r="L137" s="61"/>
      <c r="M137" s="41"/>
      <c r="N137" s="39"/>
      <c r="O137" s="39"/>
      <c r="P137" s="39"/>
      <c r="Q137" s="39"/>
      <c r="R137" s="39"/>
      <c r="S137" s="40"/>
    </row>
    <row r="138" spans="1:19" s="5" customFormat="1" x14ac:dyDescent="0.25">
      <c r="A138" s="150" t="s">
        <v>65</v>
      </c>
      <c r="B138" s="1" t="s">
        <v>43</v>
      </c>
      <c r="C138" s="145" t="s">
        <v>0</v>
      </c>
      <c r="D138" s="143">
        <v>42736</v>
      </c>
      <c r="E138" s="143">
        <v>43100</v>
      </c>
      <c r="F138" s="142">
        <v>1</v>
      </c>
      <c r="G138" s="172" t="s">
        <v>15</v>
      </c>
      <c r="H138" s="52">
        <v>932</v>
      </c>
      <c r="I138" s="53" t="s">
        <v>51</v>
      </c>
      <c r="J138" s="53" t="s">
        <v>51</v>
      </c>
      <c r="K138" s="71" t="s">
        <v>123</v>
      </c>
      <c r="L138" s="54"/>
      <c r="M138" s="64">
        <f>SUM(M139:M143)</f>
        <v>20850.900000000001</v>
      </c>
      <c r="N138" s="65">
        <f>SUM(N139:N143)</f>
        <v>20852.5</v>
      </c>
      <c r="O138" s="65">
        <f>SUM(O139:O143)</f>
        <v>20830.599999999999</v>
      </c>
      <c r="P138" s="65">
        <f>SUM(P139:P143)</f>
        <v>20830.599999999999</v>
      </c>
      <c r="Q138" s="65">
        <f>SUM(Q139:Q143)</f>
        <v>21144.400000000001</v>
      </c>
      <c r="R138" s="65"/>
      <c r="S138" s="66"/>
    </row>
    <row r="139" spans="1:19" s="5" customFormat="1" x14ac:dyDescent="0.25">
      <c r="A139" s="151"/>
      <c r="B139" s="144" t="s">
        <v>118</v>
      </c>
      <c r="C139" s="145"/>
      <c r="D139" s="152"/>
      <c r="E139" s="152"/>
      <c r="F139" s="142"/>
      <c r="G139" s="172"/>
      <c r="H139" s="52">
        <v>932</v>
      </c>
      <c r="I139" s="53" t="s">
        <v>51</v>
      </c>
      <c r="J139" s="53" t="s">
        <v>51</v>
      </c>
      <c r="K139" s="53" t="s">
        <v>119</v>
      </c>
      <c r="L139" s="52">
        <v>120</v>
      </c>
      <c r="M139" s="41">
        <v>19855.5</v>
      </c>
      <c r="N139" s="39">
        <v>19855.5</v>
      </c>
      <c r="O139" s="39">
        <v>19855.5</v>
      </c>
      <c r="P139" s="39">
        <f>O139</f>
        <v>19855.5</v>
      </c>
      <c r="Q139" s="39">
        <v>19780.8</v>
      </c>
      <c r="R139" s="39"/>
      <c r="S139" s="40"/>
    </row>
    <row r="140" spans="1:19" s="5" customFormat="1" x14ac:dyDescent="0.25">
      <c r="A140" s="151"/>
      <c r="B140" s="144"/>
      <c r="C140" s="145"/>
      <c r="D140" s="152"/>
      <c r="E140" s="152"/>
      <c r="F140" s="142"/>
      <c r="G140" s="172"/>
      <c r="H140" s="52">
        <v>932</v>
      </c>
      <c r="I140" s="53" t="s">
        <v>51</v>
      </c>
      <c r="J140" s="53" t="s">
        <v>51</v>
      </c>
      <c r="K140" s="37" t="s">
        <v>120</v>
      </c>
      <c r="L140" s="52" t="s">
        <v>95</v>
      </c>
      <c r="M140" s="41">
        <v>16.7</v>
      </c>
      <c r="N140" s="39">
        <v>0</v>
      </c>
      <c r="O140" s="39">
        <v>0</v>
      </c>
      <c r="P140" s="39">
        <f>O140</f>
        <v>0</v>
      </c>
      <c r="Q140" s="39">
        <v>20.3</v>
      </c>
      <c r="R140" s="39"/>
      <c r="S140" s="40"/>
    </row>
    <row r="141" spans="1:19" s="5" customFormat="1" x14ac:dyDescent="0.25">
      <c r="A141" s="151"/>
      <c r="B141" s="144"/>
      <c r="C141" s="145"/>
      <c r="D141" s="152"/>
      <c r="E141" s="152"/>
      <c r="F141" s="142"/>
      <c r="G141" s="172"/>
      <c r="H141" s="52">
        <v>932</v>
      </c>
      <c r="I141" s="53" t="s">
        <v>51</v>
      </c>
      <c r="J141" s="53" t="s">
        <v>51</v>
      </c>
      <c r="K141" s="37" t="s">
        <v>120</v>
      </c>
      <c r="L141" s="52">
        <v>240</v>
      </c>
      <c r="M141" s="41">
        <v>970.2</v>
      </c>
      <c r="N141" s="39">
        <f>997.9-9.4</f>
        <v>988.5</v>
      </c>
      <c r="O141" s="39">
        <f>976-9.4</f>
        <v>966.6</v>
      </c>
      <c r="P141" s="39">
        <f>O141</f>
        <v>966.6</v>
      </c>
      <c r="Q141" s="39">
        <v>1014.4</v>
      </c>
      <c r="R141" s="39"/>
      <c r="S141" s="40"/>
    </row>
    <row r="142" spans="1:19" s="5" customFormat="1" x14ac:dyDescent="0.25">
      <c r="A142" s="151"/>
      <c r="B142" s="144"/>
      <c r="C142" s="145"/>
      <c r="D142" s="152"/>
      <c r="E142" s="152"/>
      <c r="F142" s="142"/>
      <c r="G142" s="172"/>
      <c r="H142" s="52">
        <v>932</v>
      </c>
      <c r="I142" s="53" t="s">
        <v>51</v>
      </c>
      <c r="J142" s="53" t="s">
        <v>51</v>
      </c>
      <c r="K142" s="37" t="s">
        <v>120</v>
      </c>
      <c r="L142" s="52" t="s">
        <v>149</v>
      </c>
      <c r="M142" s="41">
        <v>0</v>
      </c>
      <c r="N142" s="39">
        <v>0</v>
      </c>
      <c r="O142" s="39">
        <v>0</v>
      </c>
      <c r="P142" s="39">
        <f>O142</f>
        <v>0</v>
      </c>
      <c r="Q142" s="39">
        <v>320</v>
      </c>
      <c r="R142" s="39"/>
      <c r="S142" s="40"/>
    </row>
    <row r="143" spans="1:19" s="5" customFormat="1" x14ac:dyDescent="0.25">
      <c r="A143" s="151"/>
      <c r="B143" s="144"/>
      <c r="C143" s="145"/>
      <c r="D143" s="152"/>
      <c r="E143" s="152"/>
      <c r="F143" s="142"/>
      <c r="G143" s="172"/>
      <c r="H143" s="52">
        <v>932</v>
      </c>
      <c r="I143" s="53" t="s">
        <v>51</v>
      </c>
      <c r="J143" s="53" t="s">
        <v>51</v>
      </c>
      <c r="K143" s="37" t="s">
        <v>120</v>
      </c>
      <c r="L143" s="52" t="s">
        <v>96</v>
      </c>
      <c r="M143" s="41">
        <v>8.5</v>
      </c>
      <c r="N143" s="39">
        <v>8.5</v>
      </c>
      <c r="O143" s="39">
        <v>8.5</v>
      </c>
      <c r="P143" s="39">
        <f>O143</f>
        <v>8.5</v>
      </c>
      <c r="Q143" s="39">
        <v>8.9</v>
      </c>
      <c r="R143" s="39"/>
      <c r="S143" s="40"/>
    </row>
    <row r="144" spans="1:19" s="5" customFormat="1" ht="30" x14ac:dyDescent="0.25">
      <c r="A144" s="151"/>
      <c r="B144" s="144"/>
      <c r="C144" s="145"/>
      <c r="D144" s="152"/>
      <c r="E144" s="152"/>
      <c r="F144" s="142"/>
      <c r="G144" s="124" t="s">
        <v>17</v>
      </c>
      <c r="H144" s="54"/>
      <c r="I144" s="54"/>
      <c r="J144" s="54"/>
      <c r="K144" s="54"/>
      <c r="L144" s="54"/>
      <c r="M144" s="64"/>
      <c r="N144" s="65"/>
      <c r="O144" s="65"/>
      <c r="P144" s="65"/>
      <c r="Q144" s="65"/>
      <c r="R144" s="65"/>
      <c r="S144" s="66"/>
    </row>
    <row r="145" spans="1:19" s="5" customFormat="1" ht="30" x14ac:dyDescent="0.25">
      <c r="A145" s="151"/>
      <c r="B145" s="144"/>
      <c r="C145" s="145"/>
      <c r="D145" s="152"/>
      <c r="E145" s="152"/>
      <c r="F145" s="142"/>
      <c r="G145" s="123" t="s">
        <v>18</v>
      </c>
      <c r="H145" s="51"/>
      <c r="I145" s="51"/>
      <c r="J145" s="51"/>
      <c r="K145" s="51"/>
      <c r="L145" s="51"/>
      <c r="M145" s="64"/>
      <c r="N145" s="65"/>
      <c r="O145" s="65"/>
      <c r="P145" s="65"/>
      <c r="Q145" s="65"/>
      <c r="R145" s="65"/>
      <c r="S145" s="66"/>
    </row>
    <row r="146" spans="1:19" s="5" customFormat="1" x14ac:dyDescent="0.25">
      <c r="A146" s="151"/>
      <c r="B146" s="144"/>
      <c r="C146" s="145"/>
      <c r="D146" s="152"/>
      <c r="E146" s="152"/>
      <c r="F146" s="142"/>
      <c r="G146" s="123" t="s">
        <v>76</v>
      </c>
      <c r="H146" s="61"/>
      <c r="I146" s="61"/>
      <c r="J146" s="61"/>
      <c r="K146" s="61"/>
      <c r="L146" s="61"/>
      <c r="M146" s="41"/>
      <c r="N146" s="39"/>
      <c r="O146" s="39"/>
      <c r="P146" s="39"/>
      <c r="Q146" s="39"/>
      <c r="R146" s="39"/>
      <c r="S146" s="40"/>
    </row>
    <row r="147" spans="1:19" s="5" customFormat="1" ht="15" customHeight="1" x14ac:dyDescent="0.25">
      <c r="A147" s="197" t="s">
        <v>44</v>
      </c>
      <c r="B147" s="72" t="s">
        <v>45</v>
      </c>
      <c r="C147" s="212" t="s">
        <v>13</v>
      </c>
      <c r="D147" s="211">
        <v>42736</v>
      </c>
      <c r="E147" s="211">
        <v>43100</v>
      </c>
      <c r="F147" s="220">
        <v>1</v>
      </c>
      <c r="G147" s="122" t="s">
        <v>15</v>
      </c>
      <c r="H147" s="35" t="s">
        <v>16</v>
      </c>
      <c r="I147" s="35" t="s">
        <v>16</v>
      </c>
      <c r="J147" s="35" t="s">
        <v>16</v>
      </c>
      <c r="K147" s="35" t="s">
        <v>16</v>
      </c>
      <c r="L147" s="35" t="s">
        <v>16</v>
      </c>
      <c r="M147" s="34">
        <f>M155+M151+M159+M163+M167</f>
        <v>22627.4</v>
      </c>
      <c r="N147" s="34">
        <f>N155+N151+N159+N163+N167</f>
        <v>22529</v>
      </c>
      <c r="O147" s="34">
        <f>O155+O151+O159+O163+O167</f>
        <v>21374</v>
      </c>
      <c r="P147" s="34">
        <f>P155+P151+P159+P163+P167</f>
        <v>21374</v>
      </c>
      <c r="Q147" s="34">
        <f>Q155+Q151+Q159+Q163+Q167</f>
        <v>3152.2</v>
      </c>
      <c r="R147" s="34">
        <v>5026.8999999999996</v>
      </c>
      <c r="S147" s="33">
        <f>SUM(M147:R147)</f>
        <v>96083.499999999985</v>
      </c>
    </row>
    <row r="148" spans="1:19" s="5" customFormat="1" ht="28.5" x14ac:dyDescent="0.25">
      <c r="A148" s="197"/>
      <c r="B148" s="209" t="s">
        <v>46</v>
      </c>
      <c r="C148" s="212"/>
      <c r="D148" s="211"/>
      <c r="E148" s="211"/>
      <c r="F148" s="220"/>
      <c r="G148" s="122" t="s">
        <v>17</v>
      </c>
      <c r="H148" s="35" t="s">
        <v>16</v>
      </c>
      <c r="I148" s="35" t="s">
        <v>16</v>
      </c>
      <c r="J148" s="35" t="s">
        <v>16</v>
      </c>
      <c r="K148" s="35" t="s">
        <v>16</v>
      </c>
      <c r="L148" s="35" t="s">
        <v>16</v>
      </c>
      <c r="M148" s="34">
        <f>M156+M152+M160+M164+M168</f>
        <v>108</v>
      </c>
      <c r="N148" s="32">
        <f t="shared" ref="N148:P150" si="6">N156+N152+N160+N164+N168</f>
        <v>128.4</v>
      </c>
      <c r="O148" s="32">
        <f t="shared" si="6"/>
        <v>149.19999999999999</v>
      </c>
      <c r="P148" s="32">
        <f t="shared" si="6"/>
        <v>127.5</v>
      </c>
      <c r="Q148" s="32">
        <f>Q156+Q152+Q160+Q164+Q168</f>
        <v>0</v>
      </c>
      <c r="R148" s="32">
        <v>48.9</v>
      </c>
      <c r="S148" s="33">
        <f>SUM(M148:R148)</f>
        <v>562</v>
      </c>
    </row>
    <row r="149" spans="1:19" s="5" customFormat="1" ht="28.5" x14ac:dyDescent="0.25">
      <c r="A149" s="197"/>
      <c r="B149" s="209"/>
      <c r="C149" s="212"/>
      <c r="D149" s="211"/>
      <c r="E149" s="211"/>
      <c r="F149" s="220"/>
      <c r="G149" s="122" t="s">
        <v>18</v>
      </c>
      <c r="H149" s="35" t="s">
        <v>16</v>
      </c>
      <c r="I149" s="35" t="s">
        <v>16</v>
      </c>
      <c r="J149" s="35" t="s">
        <v>16</v>
      </c>
      <c r="K149" s="35" t="s">
        <v>16</v>
      </c>
      <c r="L149" s="35" t="s">
        <v>16</v>
      </c>
      <c r="M149" s="34">
        <f>M157+M153+M161+M165+M169</f>
        <v>0</v>
      </c>
      <c r="N149" s="32">
        <f t="shared" si="6"/>
        <v>0</v>
      </c>
      <c r="O149" s="32">
        <f t="shared" si="6"/>
        <v>0</v>
      </c>
      <c r="P149" s="32">
        <f t="shared" si="6"/>
        <v>0</v>
      </c>
      <c r="Q149" s="32">
        <f>Q157+Q153+Q161+Q165+Q169</f>
        <v>0</v>
      </c>
      <c r="R149" s="32">
        <f>R157+R153+R161+R165+R169</f>
        <v>0</v>
      </c>
      <c r="S149" s="33">
        <f>SUM(M149:R149)</f>
        <v>0</v>
      </c>
    </row>
    <row r="150" spans="1:19" s="5" customFormat="1" x14ac:dyDescent="0.25">
      <c r="A150" s="197"/>
      <c r="B150" s="209"/>
      <c r="C150" s="212"/>
      <c r="D150" s="211"/>
      <c r="E150" s="211"/>
      <c r="F150" s="220"/>
      <c r="G150" s="122" t="s">
        <v>76</v>
      </c>
      <c r="H150" s="35" t="s">
        <v>16</v>
      </c>
      <c r="I150" s="35" t="s">
        <v>16</v>
      </c>
      <c r="J150" s="35" t="s">
        <v>16</v>
      </c>
      <c r="K150" s="35" t="s">
        <v>16</v>
      </c>
      <c r="L150" s="35" t="s">
        <v>16</v>
      </c>
      <c r="M150" s="34">
        <f>M158+M154+M162+M166+M170</f>
        <v>0</v>
      </c>
      <c r="N150" s="32">
        <f t="shared" si="6"/>
        <v>0</v>
      </c>
      <c r="O150" s="32">
        <f t="shared" si="6"/>
        <v>0</v>
      </c>
      <c r="P150" s="32">
        <f t="shared" si="6"/>
        <v>0</v>
      </c>
      <c r="Q150" s="32">
        <f>Q158+Q154+Q162+Q166+Q170</f>
        <v>0</v>
      </c>
      <c r="R150" s="32">
        <f>R158+R154+R162+R166+R170</f>
        <v>0</v>
      </c>
      <c r="S150" s="33">
        <f>SUM(M150:R150)</f>
        <v>0</v>
      </c>
    </row>
    <row r="151" spans="1:19" s="5" customFormat="1" x14ac:dyDescent="0.25">
      <c r="A151" s="150" t="s">
        <v>67</v>
      </c>
      <c r="B151" s="3" t="s">
        <v>22</v>
      </c>
      <c r="C151" s="145" t="s">
        <v>0</v>
      </c>
      <c r="D151" s="143">
        <v>42736</v>
      </c>
      <c r="E151" s="143">
        <v>43100</v>
      </c>
      <c r="F151" s="142">
        <v>1</v>
      </c>
      <c r="G151" s="123" t="s">
        <v>15</v>
      </c>
      <c r="H151" s="61">
        <v>932</v>
      </c>
      <c r="I151" s="62" t="s">
        <v>51</v>
      </c>
      <c r="J151" s="62" t="s">
        <v>56</v>
      </c>
      <c r="K151" s="53" t="s">
        <v>124</v>
      </c>
      <c r="L151" s="61">
        <v>240</v>
      </c>
      <c r="M151" s="41">
        <v>792</v>
      </c>
      <c r="N151" s="39">
        <v>720</v>
      </c>
      <c r="O151" s="39">
        <v>705</v>
      </c>
      <c r="P151" s="39">
        <f>O151</f>
        <v>705</v>
      </c>
      <c r="Q151" s="39">
        <v>792</v>
      </c>
      <c r="R151" s="39"/>
      <c r="S151" s="40"/>
    </row>
    <row r="152" spans="1:19" s="5" customFormat="1" ht="30" x14ac:dyDescent="0.25">
      <c r="A152" s="151"/>
      <c r="B152" s="149" t="s">
        <v>47</v>
      </c>
      <c r="C152" s="145"/>
      <c r="D152" s="143"/>
      <c r="E152" s="143"/>
      <c r="F152" s="142"/>
      <c r="G152" s="123" t="s">
        <v>17</v>
      </c>
      <c r="H152" s="61"/>
      <c r="I152" s="61"/>
      <c r="J152" s="61"/>
      <c r="K152" s="61"/>
      <c r="L152" s="61"/>
      <c r="M152" s="41"/>
      <c r="N152" s="39"/>
      <c r="O152" s="39"/>
      <c r="P152" s="39"/>
      <c r="Q152" s="39"/>
      <c r="R152" s="39"/>
      <c r="S152" s="40"/>
    </row>
    <row r="153" spans="1:19" s="5" customFormat="1" ht="30" x14ac:dyDescent="0.25">
      <c r="A153" s="151"/>
      <c r="B153" s="149"/>
      <c r="C153" s="145"/>
      <c r="D153" s="143"/>
      <c r="E153" s="143"/>
      <c r="F153" s="142"/>
      <c r="G153" s="123" t="s">
        <v>18</v>
      </c>
      <c r="H153" s="61"/>
      <c r="I153" s="61"/>
      <c r="J153" s="61"/>
      <c r="K153" s="61"/>
      <c r="L153" s="61"/>
      <c r="M153" s="41"/>
      <c r="N153" s="39"/>
      <c r="O153" s="39"/>
      <c r="P153" s="39"/>
      <c r="Q153" s="39"/>
      <c r="R153" s="39"/>
      <c r="S153" s="40"/>
    </row>
    <row r="154" spans="1:19" s="5" customFormat="1" x14ac:dyDescent="0.25">
      <c r="A154" s="151"/>
      <c r="B154" s="149"/>
      <c r="C154" s="145"/>
      <c r="D154" s="143"/>
      <c r="E154" s="143"/>
      <c r="F154" s="142"/>
      <c r="G154" s="123" t="s">
        <v>76</v>
      </c>
      <c r="H154" s="61"/>
      <c r="I154" s="61"/>
      <c r="J154" s="61"/>
      <c r="K154" s="61"/>
      <c r="L154" s="61"/>
      <c r="M154" s="41"/>
      <c r="N154" s="39"/>
      <c r="O154" s="39"/>
      <c r="P154" s="39"/>
      <c r="Q154" s="39"/>
      <c r="R154" s="39"/>
      <c r="S154" s="40"/>
    </row>
    <row r="155" spans="1:19" s="5" customFormat="1" x14ac:dyDescent="0.25">
      <c r="A155" s="150" t="s">
        <v>68</v>
      </c>
      <c r="B155" s="3" t="s">
        <v>143</v>
      </c>
      <c r="C155" s="145" t="s">
        <v>0</v>
      </c>
      <c r="D155" s="143">
        <v>42736</v>
      </c>
      <c r="E155" s="143">
        <v>43100</v>
      </c>
      <c r="F155" s="142">
        <v>1</v>
      </c>
      <c r="G155" s="123" t="s">
        <v>15</v>
      </c>
      <c r="H155" s="61">
        <v>932</v>
      </c>
      <c r="I155" s="62" t="s">
        <v>51</v>
      </c>
      <c r="J155" s="62" t="s">
        <v>56</v>
      </c>
      <c r="K155" s="53" t="s">
        <v>121</v>
      </c>
      <c r="L155" s="61">
        <v>240</v>
      </c>
      <c r="M155" s="41">
        <v>0</v>
      </c>
      <c r="N155" s="39">
        <v>0</v>
      </c>
      <c r="O155" s="39">
        <v>0</v>
      </c>
      <c r="P155" s="39">
        <f>O155</f>
        <v>0</v>
      </c>
      <c r="Q155" s="39">
        <v>3</v>
      </c>
      <c r="R155" s="39"/>
      <c r="S155" s="40"/>
    </row>
    <row r="156" spans="1:19" s="5" customFormat="1" ht="30" x14ac:dyDescent="0.25">
      <c r="A156" s="151"/>
      <c r="B156" s="149" t="s">
        <v>125</v>
      </c>
      <c r="C156" s="145"/>
      <c r="D156" s="143"/>
      <c r="E156" s="143"/>
      <c r="F156" s="142"/>
      <c r="G156" s="123" t="s">
        <v>17</v>
      </c>
      <c r="H156" s="51"/>
      <c r="I156" s="51"/>
      <c r="J156" s="51"/>
      <c r="K156" s="51"/>
      <c r="L156" s="51"/>
      <c r="M156" s="64"/>
      <c r="N156" s="65"/>
      <c r="O156" s="65"/>
      <c r="P156" s="65"/>
      <c r="Q156" s="65"/>
      <c r="R156" s="65"/>
      <c r="S156" s="66"/>
    </row>
    <row r="157" spans="1:19" s="5" customFormat="1" ht="27.75" customHeight="1" x14ac:dyDescent="0.25">
      <c r="A157" s="151"/>
      <c r="B157" s="149"/>
      <c r="C157" s="145"/>
      <c r="D157" s="143"/>
      <c r="E157" s="143"/>
      <c r="F157" s="142"/>
      <c r="G157" s="123" t="s">
        <v>18</v>
      </c>
      <c r="H157" s="51"/>
      <c r="I157" s="51"/>
      <c r="J157" s="51"/>
      <c r="K157" s="51"/>
      <c r="L157" s="51"/>
      <c r="M157" s="64"/>
      <c r="N157" s="65"/>
      <c r="O157" s="65"/>
      <c r="P157" s="65"/>
      <c r="Q157" s="65"/>
      <c r="R157" s="65"/>
      <c r="S157" s="66"/>
    </row>
    <row r="158" spans="1:19" s="5" customFormat="1" x14ac:dyDescent="0.25">
      <c r="A158" s="151"/>
      <c r="B158" s="149"/>
      <c r="C158" s="145"/>
      <c r="D158" s="143"/>
      <c r="E158" s="143"/>
      <c r="F158" s="142"/>
      <c r="G158" s="123" t="s">
        <v>76</v>
      </c>
      <c r="H158" s="51"/>
      <c r="I158" s="51"/>
      <c r="J158" s="51"/>
      <c r="K158" s="51"/>
      <c r="L158" s="51"/>
      <c r="M158" s="64"/>
      <c r="N158" s="65"/>
      <c r="O158" s="65"/>
      <c r="P158" s="65"/>
      <c r="Q158" s="65"/>
      <c r="R158" s="65"/>
      <c r="S158" s="66"/>
    </row>
    <row r="159" spans="1:19" s="5" customFormat="1" x14ac:dyDescent="0.25">
      <c r="A159" s="150" t="s">
        <v>69</v>
      </c>
      <c r="B159" s="3" t="s">
        <v>26</v>
      </c>
      <c r="C159" s="145" t="s">
        <v>13</v>
      </c>
      <c r="D159" s="143">
        <v>42736</v>
      </c>
      <c r="E159" s="143">
        <v>43100</v>
      </c>
      <c r="F159" s="142">
        <v>1</v>
      </c>
      <c r="G159" s="123" t="s">
        <v>15</v>
      </c>
      <c r="H159" s="61">
        <v>932</v>
      </c>
      <c r="I159" s="62" t="s">
        <v>51</v>
      </c>
      <c r="J159" s="62" t="s">
        <v>56</v>
      </c>
      <c r="K159" s="53" t="s">
        <v>126</v>
      </c>
      <c r="L159" s="73" t="s">
        <v>77</v>
      </c>
      <c r="M159" s="41">
        <f>20269-4000-26.3</f>
        <v>16242.7</v>
      </c>
      <c r="N159" s="39">
        <v>20269</v>
      </c>
      <c r="O159" s="39">
        <v>20269</v>
      </c>
      <c r="P159" s="39">
        <f>O159</f>
        <v>20269</v>
      </c>
      <c r="Q159" s="39">
        <v>1907.2</v>
      </c>
      <c r="R159" s="39"/>
      <c r="S159" s="40"/>
    </row>
    <row r="160" spans="1:19" s="5" customFormat="1" ht="30" x14ac:dyDescent="0.25">
      <c r="A160" s="151"/>
      <c r="B160" s="221" t="s">
        <v>94</v>
      </c>
      <c r="C160" s="145"/>
      <c r="D160" s="143"/>
      <c r="E160" s="143"/>
      <c r="F160" s="142"/>
      <c r="G160" s="123" t="s">
        <v>17</v>
      </c>
      <c r="H160" s="61"/>
      <c r="I160" s="61"/>
      <c r="J160" s="61"/>
      <c r="K160" s="61"/>
      <c r="L160" s="61"/>
      <c r="M160" s="41"/>
      <c r="N160" s="39"/>
      <c r="O160" s="39"/>
      <c r="P160" s="39"/>
      <c r="Q160" s="39"/>
      <c r="R160" s="39"/>
      <c r="S160" s="40"/>
    </row>
    <row r="161" spans="1:19" s="5" customFormat="1" ht="30" x14ac:dyDescent="0.25">
      <c r="A161" s="151"/>
      <c r="B161" s="221"/>
      <c r="C161" s="145"/>
      <c r="D161" s="143"/>
      <c r="E161" s="143"/>
      <c r="F161" s="142"/>
      <c r="G161" s="123" t="s">
        <v>18</v>
      </c>
      <c r="H161" s="61"/>
      <c r="I161" s="61"/>
      <c r="J161" s="61"/>
      <c r="K161" s="61"/>
      <c r="L161" s="61"/>
      <c r="M161" s="41"/>
      <c r="N161" s="39"/>
      <c r="O161" s="39"/>
      <c r="P161" s="39"/>
      <c r="Q161" s="39"/>
      <c r="R161" s="39"/>
      <c r="S161" s="40"/>
    </row>
    <row r="162" spans="1:19" s="5" customFormat="1" x14ac:dyDescent="0.25">
      <c r="A162" s="151"/>
      <c r="B162" s="221"/>
      <c r="C162" s="145"/>
      <c r="D162" s="143"/>
      <c r="E162" s="143"/>
      <c r="F162" s="142"/>
      <c r="G162" s="123" t="s">
        <v>19</v>
      </c>
      <c r="H162" s="61"/>
      <c r="I162" s="61"/>
      <c r="J162" s="61"/>
      <c r="K162" s="61"/>
      <c r="L162" s="61"/>
      <c r="M162" s="41"/>
      <c r="N162" s="39"/>
      <c r="O162" s="39"/>
      <c r="P162" s="39"/>
      <c r="Q162" s="39"/>
      <c r="R162" s="39"/>
      <c r="S162" s="40"/>
    </row>
    <row r="163" spans="1:19" s="5" customFormat="1" x14ac:dyDescent="0.25">
      <c r="A163" s="150" t="s">
        <v>70</v>
      </c>
      <c r="B163" s="3" t="s">
        <v>27</v>
      </c>
      <c r="C163" s="145" t="s">
        <v>13</v>
      </c>
      <c r="D163" s="143">
        <v>42736</v>
      </c>
      <c r="E163" s="143">
        <v>43100</v>
      </c>
      <c r="F163" s="142">
        <v>1</v>
      </c>
      <c r="G163" s="123" t="s">
        <v>15</v>
      </c>
      <c r="H163" s="61"/>
      <c r="I163" s="61"/>
      <c r="J163" s="61"/>
      <c r="K163" s="61"/>
      <c r="L163" s="61"/>
      <c r="M163" s="41"/>
      <c r="N163" s="39"/>
      <c r="O163" s="39"/>
      <c r="P163" s="39"/>
      <c r="Q163" s="39"/>
      <c r="R163" s="39"/>
      <c r="S163" s="40"/>
    </row>
    <row r="164" spans="1:19" s="5" customFormat="1" ht="30" x14ac:dyDescent="0.25">
      <c r="A164" s="151"/>
      <c r="B164" s="149" t="s">
        <v>127</v>
      </c>
      <c r="C164" s="145"/>
      <c r="D164" s="143"/>
      <c r="E164" s="143"/>
      <c r="F164" s="142"/>
      <c r="G164" s="123" t="s">
        <v>17</v>
      </c>
      <c r="H164" s="61">
        <v>932</v>
      </c>
      <c r="I164" s="62" t="s">
        <v>51</v>
      </c>
      <c r="J164" s="62" t="s">
        <v>56</v>
      </c>
      <c r="K164" s="53" t="s">
        <v>129</v>
      </c>
      <c r="L164" s="61">
        <v>240</v>
      </c>
      <c r="M164" s="41">
        <f>96.3+11.7</f>
        <v>108</v>
      </c>
      <c r="N164" s="39">
        <f>111.9+16.5</f>
        <v>128.4</v>
      </c>
      <c r="O164" s="39">
        <f>127.5+21.7</f>
        <v>149.19999999999999</v>
      </c>
      <c r="P164" s="39">
        <f>127.5</f>
        <v>127.5</v>
      </c>
      <c r="Q164" s="39">
        <f>80.1-80.1</f>
        <v>0</v>
      </c>
      <c r="R164" s="39"/>
      <c r="S164" s="40"/>
    </row>
    <row r="165" spans="1:19" s="5" customFormat="1" ht="30" x14ac:dyDescent="0.25">
      <c r="A165" s="151"/>
      <c r="B165" s="149"/>
      <c r="C165" s="145"/>
      <c r="D165" s="143"/>
      <c r="E165" s="143"/>
      <c r="F165" s="142"/>
      <c r="G165" s="123" t="s">
        <v>18</v>
      </c>
      <c r="H165" s="61"/>
      <c r="I165" s="61"/>
      <c r="J165" s="61"/>
      <c r="K165" s="61"/>
      <c r="L165" s="61"/>
      <c r="M165" s="41"/>
      <c r="N165" s="132"/>
      <c r="O165" s="132"/>
      <c r="P165" s="39"/>
      <c r="Q165" s="39"/>
      <c r="R165" s="39"/>
      <c r="S165" s="40"/>
    </row>
    <row r="166" spans="1:19" s="5" customFormat="1" ht="28.5" customHeight="1" x14ac:dyDescent="0.25">
      <c r="A166" s="151"/>
      <c r="B166" s="149"/>
      <c r="C166" s="145"/>
      <c r="D166" s="143"/>
      <c r="E166" s="143"/>
      <c r="F166" s="142"/>
      <c r="G166" s="123" t="s">
        <v>76</v>
      </c>
      <c r="H166" s="61"/>
      <c r="I166" s="61"/>
      <c r="J166" s="61"/>
      <c r="K166" s="61"/>
      <c r="L166" s="61"/>
      <c r="M166" s="41"/>
      <c r="N166" s="39"/>
      <c r="O166" s="39"/>
      <c r="P166" s="39"/>
      <c r="Q166" s="39"/>
      <c r="R166" s="39"/>
      <c r="S166" s="40"/>
    </row>
    <row r="167" spans="1:19" s="5" customFormat="1" x14ac:dyDescent="0.25">
      <c r="A167" s="150" t="s">
        <v>91</v>
      </c>
      <c r="B167" s="3" t="s">
        <v>30</v>
      </c>
      <c r="C167" s="145" t="s">
        <v>0</v>
      </c>
      <c r="D167" s="143">
        <v>42736</v>
      </c>
      <c r="E167" s="143">
        <v>43100</v>
      </c>
      <c r="F167" s="142">
        <v>1</v>
      </c>
      <c r="G167" s="123" t="s">
        <v>15</v>
      </c>
      <c r="H167" s="61">
        <v>932</v>
      </c>
      <c r="I167" s="61" t="s">
        <v>51</v>
      </c>
      <c r="J167" s="61" t="s">
        <v>56</v>
      </c>
      <c r="K167" s="52" t="s">
        <v>128</v>
      </c>
      <c r="L167" s="61">
        <v>240</v>
      </c>
      <c r="M167" s="41">
        <f>1592.7+4000</f>
        <v>5592.7</v>
      </c>
      <c r="N167" s="39">
        <v>1540</v>
      </c>
      <c r="O167" s="39">
        <v>400</v>
      </c>
      <c r="P167" s="39">
        <f>O167</f>
        <v>400</v>
      </c>
      <c r="Q167" s="39">
        <v>450</v>
      </c>
      <c r="R167" s="39"/>
      <c r="S167" s="40"/>
    </row>
    <row r="168" spans="1:19" s="5" customFormat="1" ht="30" x14ac:dyDescent="0.25">
      <c r="A168" s="151"/>
      <c r="B168" s="149" t="s">
        <v>92</v>
      </c>
      <c r="C168" s="145"/>
      <c r="D168" s="143"/>
      <c r="E168" s="143"/>
      <c r="F168" s="142"/>
      <c r="G168" s="123" t="s">
        <v>17</v>
      </c>
      <c r="H168" s="61"/>
      <c r="I168" s="62"/>
      <c r="J168" s="62"/>
      <c r="K168" s="62"/>
      <c r="L168" s="61"/>
      <c r="M168" s="41"/>
      <c r="N168" s="39"/>
      <c r="O168" s="39"/>
      <c r="P168" s="39"/>
      <c r="Q168" s="39"/>
      <c r="R168" s="39"/>
      <c r="S168" s="40"/>
    </row>
    <row r="169" spans="1:19" s="5" customFormat="1" ht="30" x14ac:dyDescent="0.25">
      <c r="A169" s="151"/>
      <c r="B169" s="149"/>
      <c r="C169" s="145"/>
      <c r="D169" s="143"/>
      <c r="E169" s="143"/>
      <c r="F169" s="142"/>
      <c r="G169" s="123" t="s">
        <v>18</v>
      </c>
      <c r="H169" s="61"/>
      <c r="I169" s="61"/>
      <c r="J169" s="61"/>
      <c r="K169" s="61"/>
      <c r="L169" s="61"/>
      <c r="M169" s="39"/>
      <c r="N169" s="39"/>
      <c r="O169" s="39"/>
      <c r="P169" s="39"/>
      <c r="Q169" s="39"/>
      <c r="R169" s="39"/>
      <c r="S169" s="40"/>
    </row>
    <row r="170" spans="1:19" s="5" customFormat="1" x14ac:dyDescent="0.25">
      <c r="A170" s="151"/>
      <c r="B170" s="149"/>
      <c r="C170" s="145"/>
      <c r="D170" s="143"/>
      <c r="E170" s="143"/>
      <c r="F170" s="142"/>
      <c r="G170" s="123" t="s">
        <v>76</v>
      </c>
      <c r="H170" s="61"/>
      <c r="I170" s="61"/>
      <c r="J170" s="61"/>
      <c r="K170" s="61"/>
      <c r="L170" s="61"/>
      <c r="M170" s="39"/>
      <c r="N170" s="39"/>
      <c r="O170" s="39"/>
      <c r="P170" s="39"/>
      <c r="Q170" s="39"/>
      <c r="R170" s="39"/>
      <c r="S170" s="40"/>
    </row>
    <row r="171" spans="1:19" s="5" customFormat="1" ht="11.25" hidden="1" customHeight="1" x14ac:dyDescent="0.25">
      <c r="A171" s="7"/>
      <c r="B171" s="74"/>
      <c r="C171" s="75"/>
      <c r="D171" s="76"/>
      <c r="E171" s="76"/>
      <c r="F171" s="77"/>
      <c r="G171" s="127"/>
      <c r="H171" s="78"/>
      <c r="I171" s="78"/>
      <c r="J171" s="78"/>
      <c r="K171" s="78"/>
      <c r="L171" s="78"/>
      <c r="M171" s="79"/>
      <c r="N171" s="112"/>
      <c r="O171" s="79"/>
      <c r="P171" s="79"/>
      <c r="Q171" s="79"/>
      <c r="R171" s="79"/>
      <c r="S171" s="80"/>
    </row>
    <row r="172" spans="1:19" s="5" customFormat="1" ht="18.75" hidden="1" customHeight="1" x14ac:dyDescent="0.25">
      <c r="A172" s="8" t="s">
        <v>139</v>
      </c>
      <c r="B172" s="81" t="s">
        <v>147</v>
      </c>
      <c r="C172" s="82"/>
      <c r="D172" s="83"/>
      <c r="E172" s="83"/>
      <c r="F172" s="84"/>
      <c r="G172" s="127"/>
      <c r="H172" s="78"/>
      <c r="I172" s="78"/>
      <c r="J172" s="78"/>
      <c r="K172" s="78"/>
      <c r="L172" s="78"/>
      <c r="M172" s="79"/>
      <c r="N172" s="112"/>
      <c r="O172" s="79"/>
      <c r="P172" s="79"/>
      <c r="Q172" s="79"/>
      <c r="R172" s="79"/>
      <c r="S172" s="80"/>
    </row>
    <row r="173" spans="1:19" s="5" customFormat="1" ht="15" hidden="1" customHeight="1" x14ac:dyDescent="0.25">
      <c r="A173" s="7"/>
      <c r="B173" s="74"/>
      <c r="C173" s="75"/>
      <c r="D173" s="76"/>
      <c r="E173" s="76"/>
      <c r="F173" s="77"/>
      <c r="G173" s="127"/>
      <c r="H173" s="78"/>
      <c r="I173" s="78"/>
      <c r="J173" s="78"/>
      <c r="K173" s="78"/>
      <c r="L173" s="78"/>
      <c r="M173" s="79"/>
      <c r="N173" s="112"/>
      <c r="O173" s="79"/>
      <c r="P173" s="79"/>
      <c r="Q173" s="79"/>
      <c r="R173" s="79"/>
      <c r="S173" s="80"/>
    </row>
    <row r="174" spans="1:19" s="5" customFormat="1" ht="15" customHeight="1" x14ac:dyDescent="0.25">
      <c r="A174" s="7"/>
      <c r="B174" s="74"/>
      <c r="C174" s="75"/>
      <c r="D174" s="76"/>
      <c r="E174" s="76"/>
      <c r="F174" s="77"/>
      <c r="G174" s="127"/>
      <c r="H174" s="78"/>
      <c r="I174" s="78"/>
      <c r="J174" s="78"/>
      <c r="K174" s="78"/>
      <c r="L174" s="78"/>
      <c r="M174" s="79"/>
      <c r="N174" s="112"/>
      <c r="O174" s="79"/>
      <c r="P174" s="79"/>
      <c r="Q174" s="79"/>
      <c r="R174" s="79"/>
      <c r="S174" s="80"/>
    </row>
    <row r="175" spans="1:19" s="5" customFormat="1" ht="15" customHeight="1" x14ac:dyDescent="0.25">
      <c r="A175" s="7"/>
      <c r="B175" s="74"/>
      <c r="C175" s="75"/>
      <c r="D175" s="76"/>
      <c r="E175" s="76"/>
      <c r="F175" s="77"/>
      <c r="G175" s="127"/>
      <c r="H175" s="78"/>
      <c r="I175" s="78"/>
      <c r="J175" s="78"/>
      <c r="K175" s="78"/>
      <c r="L175" s="78"/>
      <c r="M175" s="79"/>
      <c r="N175" s="112"/>
      <c r="O175" s="79"/>
      <c r="P175" s="79"/>
      <c r="Q175" s="79"/>
      <c r="R175" s="79"/>
      <c r="S175" s="80"/>
    </row>
    <row r="176" spans="1:19" s="5" customFormat="1" ht="15" customHeight="1" x14ac:dyDescent="0.25">
      <c r="A176" s="7"/>
      <c r="B176" s="74"/>
      <c r="C176" s="75"/>
      <c r="D176" s="76"/>
      <c r="E176" s="76"/>
      <c r="F176" s="77"/>
      <c r="G176" s="127"/>
      <c r="H176" s="78"/>
      <c r="I176" s="78"/>
      <c r="J176" s="78"/>
      <c r="K176" s="78"/>
      <c r="L176" s="78"/>
      <c r="M176" s="79"/>
      <c r="N176" s="112"/>
      <c r="O176" s="79"/>
      <c r="P176" s="79"/>
      <c r="Q176" s="79"/>
      <c r="R176" s="79"/>
      <c r="S176" s="80"/>
    </row>
    <row r="177" spans="1:19" s="5" customFormat="1" ht="15" customHeight="1" x14ac:dyDescent="0.25">
      <c r="A177" s="7"/>
      <c r="B177" s="74"/>
      <c r="C177" s="75"/>
      <c r="D177" s="76"/>
      <c r="E177" s="76"/>
      <c r="F177" s="77"/>
      <c r="G177" s="127"/>
      <c r="H177" s="78"/>
      <c r="I177" s="78"/>
      <c r="J177" s="78"/>
      <c r="K177" s="78"/>
      <c r="L177" s="78"/>
      <c r="M177" s="79"/>
      <c r="N177" s="112"/>
      <c r="O177" s="79"/>
      <c r="P177" s="79"/>
      <c r="Q177" s="79"/>
      <c r="R177" s="79"/>
      <c r="S177" s="80"/>
    </row>
    <row r="178" spans="1:19" s="5" customFormat="1" ht="15" customHeight="1" x14ac:dyDescent="0.25">
      <c r="A178" s="7"/>
      <c r="B178" s="74"/>
      <c r="C178" s="75"/>
      <c r="D178" s="76"/>
      <c r="E178" s="76"/>
      <c r="F178" s="77"/>
      <c r="G178" s="127"/>
      <c r="H178" s="78"/>
      <c r="I178" s="78"/>
      <c r="J178" s="78"/>
      <c r="K178" s="78"/>
      <c r="L178" s="78"/>
      <c r="M178" s="79"/>
      <c r="N178" s="112"/>
      <c r="O178" s="79"/>
      <c r="P178" s="79"/>
      <c r="Q178" s="79"/>
      <c r="R178" s="79"/>
      <c r="S178" s="80"/>
    </row>
    <row r="179" spans="1:19" ht="22.5" customHeight="1" x14ac:dyDescent="0.25">
      <c r="A179" s="5" t="s">
        <v>86</v>
      </c>
      <c r="B179" s="5"/>
      <c r="C179" s="17"/>
      <c r="D179" s="5"/>
      <c r="E179" s="5"/>
      <c r="F179" s="5"/>
      <c r="G179" s="5"/>
      <c r="H179" s="20"/>
      <c r="I179" s="20"/>
      <c r="J179" s="20"/>
      <c r="K179" s="20"/>
      <c r="L179" s="20"/>
      <c r="M179" s="85" t="s">
        <v>137</v>
      </c>
      <c r="N179" s="113"/>
      <c r="O179" s="85"/>
      <c r="P179" s="85"/>
      <c r="Q179" s="85"/>
      <c r="R179" s="85"/>
      <c r="S179" s="86"/>
    </row>
    <row r="180" spans="1:19" ht="15.75" x14ac:dyDescent="0.25">
      <c r="G180" s="128"/>
      <c r="H180" s="87"/>
      <c r="L180" s="89"/>
      <c r="M180" s="90"/>
      <c r="N180" s="114"/>
      <c r="O180" s="90"/>
      <c r="P180" s="90"/>
      <c r="Q180" s="90"/>
      <c r="R180" s="90"/>
      <c r="S180" s="91"/>
    </row>
    <row r="181" spans="1:19" ht="30.75" customHeight="1" x14ac:dyDescent="0.25">
      <c r="G181" s="129"/>
      <c r="H181" s="87"/>
      <c r="L181" s="89"/>
      <c r="M181" s="106">
        <f t="shared" ref="M181:R181" si="7">M14+M15+M16+M17+M40+M41+M42+M43+M106+M107+M108+M109+M130+M131+M132+M133+M147+M148+M149+M150</f>
        <v>1837158.8419999999</v>
      </c>
      <c r="N181" s="106">
        <f t="shared" si="7"/>
        <v>842247.1</v>
      </c>
      <c r="O181" s="106">
        <f t="shared" si="7"/>
        <v>824872.4</v>
      </c>
      <c r="P181" s="106">
        <f t="shared" si="7"/>
        <v>824850.70000000007</v>
      </c>
      <c r="Q181" s="92">
        <f t="shared" si="7"/>
        <v>1347892.7767099999</v>
      </c>
      <c r="R181" s="92">
        <f t="shared" si="7"/>
        <v>1037129.49765</v>
      </c>
      <c r="S181" s="93">
        <f>SUM(M181:R181)</f>
        <v>6714151.3163599996</v>
      </c>
    </row>
    <row r="182" spans="1:19" x14ac:dyDescent="0.25">
      <c r="F182" s="94"/>
      <c r="H182" s="95"/>
      <c r="I182" s="95"/>
      <c r="J182" s="95"/>
      <c r="K182" s="95"/>
      <c r="L182" s="96" t="s">
        <v>15</v>
      </c>
      <c r="M182" s="98">
        <f t="shared" ref="M182:R183" si="8">M14+M40+M106+M130+M147</f>
        <v>1062643.3419999999</v>
      </c>
      <c r="N182" s="98">
        <f t="shared" si="8"/>
        <v>840283.7</v>
      </c>
      <c r="O182" s="98">
        <f t="shared" si="8"/>
        <v>822872</v>
      </c>
      <c r="P182" s="98">
        <f t="shared" si="8"/>
        <v>822872</v>
      </c>
      <c r="Q182" s="97">
        <f t="shared" si="8"/>
        <v>956177.15799999982</v>
      </c>
      <c r="R182" s="97">
        <f t="shared" si="8"/>
        <v>929507.89765000006</v>
      </c>
      <c r="S182" s="93">
        <f>SUM(M182:R182)</f>
        <v>5434356.097649999</v>
      </c>
    </row>
    <row r="183" spans="1:19" x14ac:dyDescent="0.25">
      <c r="F183" s="94"/>
      <c r="H183" s="95"/>
      <c r="I183" s="95"/>
      <c r="J183" s="95"/>
      <c r="K183" s="95"/>
      <c r="L183" s="96" t="s">
        <v>17</v>
      </c>
      <c r="M183" s="98">
        <f t="shared" si="8"/>
        <v>259455.5</v>
      </c>
      <c r="N183" s="98">
        <f t="shared" si="8"/>
        <v>1963.4000000000003</v>
      </c>
      <c r="O183" s="98">
        <f t="shared" si="8"/>
        <v>2000.4000000000003</v>
      </c>
      <c r="P183" s="98">
        <f t="shared" si="8"/>
        <v>1978.7000000000003</v>
      </c>
      <c r="Q183" s="97">
        <f t="shared" si="8"/>
        <v>391715.61871000007</v>
      </c>
      <c r="R183" s="98">
        <f t="shared" si="8"/>
        <v>107621.59999999999</v>
      </c>
      <c r="S183" s="93">
        <f>SUM(M183:R183)</f>
        <v>764735.21871000004</v>
      </c>
    </row>
    <row r="184" spans="1:19" x14ac:dyDescent="0.25">
      <c r="F184" s="94"/>
      <c r="H184" s="95"/>
      <c r="I184" s="95"/>
      <c r="J184" s="95"/>
      <c r="K184" s="95"/>
      <c r="L184" s="96" t="s">
        <v>18</v>
      </c>
      <c r="M184" s="98">
        <f t="shared" ref="M184:R185" si="9">M16+M42+M108+M132+M149+M120</f>
        <v>515060</v>
      </c>
      <c r="N184" s="98">
        <f t="shared" si="9"/>
        <v>0</v>
      </c>
      <c r="O184" s="98">
        <f t="shared" si="9"/>
        <v>0</v>
      </c>
      <c r="P184" s="98">
        <f t="shared" si="9"/>
        <v>0</v>
      </c>
      <c r="Q184" s="98">
        <f t="shared" si="9"/>
        <v>0</v>
      </c>
      <c r="R184" s="98">
        <f t="shared" si="9"/>
        <v>0</v>
      </c>
      <c r="S184" s="117">
        <f>SUM(M184:R184)</f>
        <v>515060</v>
      </c>
    </row>
    <row r="185" spans="1:19" ht="15.75" customHeight="1" x14ac:dyDescent="0.25">
      <c r="F185" s="94"/>
      <c r="H185" s="95"/>
      <c r="I185" s="95"/>
      <c r="J185" s="95"/>
      <c r="K185" s="95"/>
      <c r="L185" s="96" t="s">
        <v>76</v>
      </c>
      <c r="M185" s="98">
        <f t="shared" si="9"/>
        <v>0</v>
      </c>
      <c r="N185" s="98">
        <f t="shared" si="9"/>
        <v>0</v>
      </c>
      <c r="O185" s="98">
        <f t="shared" si="9"/>
        <v>0</v>
      </c>
      <c r="P185" s="98">
        <f t="shared" si="9"/>
        <v>0</v>
      </c>
      <c r="Q185" s="98">
        <f t="shared" si="9"/>
        <v>0</v>
      </c>
      <c r="R185" s="98">
        <f t="shared" si="9"/>
        <v>0</v>
      </c>
      <c r="S185" s="117">
        <f>SUM(M185:R185)</f>
        <v>0</v>
      </c>
    </row>
    <row r="186" spans="1:19" ht="15.75" x14ac:dyDescent="0.25">
      <c r="G186" s="129"/>
      <c r="H186" s="87"/>
      <c r="L186" s="89"/>
      <c r="M186" s="90"/>
      <c r="N186" s="114"/>
      <c r="O186" s="90"/>
      <c r="P186" s="90"/>
      <c r="Q186" s="90"/>
      <c r="R186" s="90"/>
      <c r="S186" s="91"/>
    </row>
    <row r="187" spans="1:19" ht="15.75" x14ac:dyDescent="0.25">
      <c r="G187" s="128"/>
      <c r="H187" s="87"/>
      <c r="L187" s="89"/>
      <c r="M187" s="90">
        <v>788550.3</v>
      </c>
      <c r="N187" s="90">
        <v>838240</v>
      </c>
      <c r="O187" s="90">
        <v>820860.1</v>
      </c>
      <c r="P187" s="118" t="s">
        <v>160</v>
      </c>
      <c r="Q187" s="119">
        <v>1335363.3747099999</v>
      </c>
      <c r="R187" s="90"/>
      <c r="S187" s="91"/>
    </row>
    <row r="188" spans="1:19" ht="15.75" x14ac:dyDescent="0.25">
      <c r="G188" s="129"/>
      <c r="H188" s="87"/>
      <c r="L188" s="89"/>
      <c r="M188" s="90">
        <f>M181-M187</f>
        <v>1048608.5419999999</v>
      </c>
      <c r="N188" s="90">
        <f>N181-N187</f>
        <v>4007.0999999999767</v>
      </c>
      <c r="O188" s="90">
        <f>O181-O187</f>
        <v>4012.3000000000466</v>
      </c>
      <c r="P188" s="118" t="s">
        <v>161</v>
      </c>
      <c r="Q188" s="120">
        <f>Q181-Q187</f>
        <v>12529.402000000002</v>
      </c>
      <c r="R188" s="90"/>
      <c r="S188" s="91"/>
    </row>
    <row r="189" spans="1:19" ht="15.75" x14ac:dyDescent="0.25">
      <c r="G189" s="129"/>
      <c r="H189" s="87"/>
      <c r="L189" s="89"/>
      <c r="M189" s="90"/>
      <c r="N189" s="114"/>
      <c r="O189" s="90"/>
      <c r="P189" s="255" t="s">
        <v>162</v>
      </c>
      <c r="Q189" s="120">
        <v>4780</v>
      </c>
      <c r="R189" s="90"/>
      <c r="S189" s="91"/>
    </row>
    <row r="190" spans="1:19" ht="15.75" x14ac:dyDescent="0.25">
      <c r="G190" s="130"/>
      <c r="H190" s="87"/>
      <c r="L190" s="89"/>
      <c r="M190" s="90"/>
      <c r="N190" s="114"/>
      <c r="O190" s="90"/>
      <c r="P190" s="256"/>
      <c r="Q190" s="120">
        <v>7749.402</v>
      </c>
      <c r="R190" s="90"/>
      <c r="S190" s="91"/>
    </row>
    <row r="191" spans="1:19" x14ac:dyDescent="0.25">
      <c r="L191" s="89"/>
      <c r="M191" s="90"/>
      <c r="N191" s="114"/>
      <c r="O191" s="90"/>
      <c r="P191" s="90"/>
      <c r="Q191" s="90"/>
      <c r="R191" s="90"/>
      <c r="S191" s="91"/>
    </row>
    <row r="192" spans="1:19" x14ac:dyDescent="0.25">
      <c r="H192" s="89"/>
      <c r="L192" s="89"/>
      <c r="M192" s="90"/>
      <c r="N192" s="114"/>
      <c r="O192" s="90"/>
      <c r="P192" s="90"/>
      <c r="Q192" s="90"/>
      <c r="R192" s="90"/>
      <c r="S192" s="91"/>
    </row>
    <row r="193" spans="8:19" x14ac:dyDescent="0.25">
      <c r="H193" s="89"/>
      <c r="L193" s="89"/>
      <c r="M193" s="90"/>
      <c r="N193" s="114"/>
      <c r="O193" s="90"/>
      <c r="P193" s="90"/>
      <c r="Q193" s="90"/>
      <c r="R193" s="90"/>
      <c r="S193" s="91"/>
    </row>
    <row r="194" spans="8:19" x14ac:dyDescent="0.25">
      <c r="H194" s="89"/>
      <c r="L194" s="89"/>
      <c r="M194" s="90"/>
      <c r="N194" s="114"/>
      <c r="O194" s="90"/>
      <c r="P194" s="90"/>
      <c r="Q194" s="90"/>
      <c r="R194" s="90"/>
      <c r="S194" s="91"/>
    </row>
    <row r="195" spans="8:19" x14ac:dyDescent="0.25">
      <c r="H195" s="89"/>
      <c r="L195" s="89"/>
      <c r="M195" s="90"/>
      <c r="N195" s="114"/>
      <c r="O195" s="90"/>
      <c r="P195" s="90"/>
      <c r="Q195" s="90"/>
      <c r="R195" s="90"/>
      <c r="S195" s="91"/>
    </row>
    <row r="196" spans="8:19" x14ac:dyDescent="0.25">
      <c r="H196" s="89"/>
      <c r="L196" s="89"/>
      <c r="M196" s="90"/>
      <c r="N196" s="114"/>
      <c r="O196" s="90"/>
      <c r="P196" s="90"/>
      <c r="Q196" s="90"/>
      <c r="R196" s="90"/>
      <c r="S196" s="91"/>
    </row>
    <row r="197" spans="8:19" x14ac:dyDescent="0.25">
      <c r="H197" s="89"/>
      <c r="L197" s="89"/>
      <c r="M197" s="90"/>
      <c r="N197" s="114"/>
      <c r="O197" s="90"/>
      <c r="P197" s="90"/>
      <c r="Q197" s="90"/>
      <c r="R197" s="90"/>
      <c r="S197" s="91"/>
    </row>
    <row r="198" spans="8:19" x14ac:dyDescent="0.25">
      <c r="H198" s="89"/>
      <c r="L198" s="89"/>
      <c r="M198" s="90"/>
      <c r="N198" s="114"/>
      <c r="O198" s="90"/>
      <c r="P198" s="90"/>
      <c r="Q198" s="90"/>
      <c r="R198" s="90"/>
      <c r="S198" s="91"/>
    </row>
    <row r="199" spans="8:19" x14ac:dyDescent="0.25">
      <c r="H199" s="89"/>
      <c r="L199" s="89"/>
      <c r="M199" s="90"/>
      <c r="N199" s="114"/>
      <c r="O199" s="90"/>
      <c r="P199" s="90"/>
      <c r="Q199" s="90"/>
      <c r="R199" s="90"/>
      <c r="S199" s="91"/>
    </row>
    <row r="200" spans="8:19" x14ac:dyDescent="0.25">
      <c r="L200" s="89"/>
      <c r="M200" s="90"/>
      <c r="N200" s="114"/>
      <c r="O200" s="90"/>
      <c r="P200" s="90"/>
      <c r="Q200" s="90"/>
      <c r="R200" s="90"/>
      <c r="S200" s="91"/>
    </row>
    <row r="201" spans="8:19" x14ac:dyDescent="0.25">
      <c r="L201" s="89"/>
      <c r="M201" s="90"/>
      <c r="N201" s="114"/>
      <c r="O201" s="90"/>
      <c r="P201" s="90"/>
      <c r="Q201" s="90"/>
      <c r="R201" s="90"/>
      <c r="S201" s="91"/>
    </row>
    <row r="202" spans="8:19" x14ac:dyDescent="0.25">
      <c r="L202" s="89"/>
      <c r="M202" s="90"/>
      <c r="N202" s="114"/>
      <c r="O202" s="90"/>
      <c r="P202" s="90"/>
      <c r="Q202" s="90"/>
      <c r="R202" s="90"/>
      <c r="S202" s="91"/>
    </row>
    <row r="203" spans="8:19" x14ac:dyDescent="0.25">
      <c r="L203" s="89"/>
      <c r="M203" s="90"/>
      <c r="N203" s="114"/>
      <c r="O203" s="90"/>
      <c r="P203" s="90"/>
      <c r="Q203" s="90"/>
      <c r="R203" s="90"/>
      <c r="S203" s="91"/>
    </row>
    <row r="204" spans="8:19" x14ac:dyDescent="0.25">
      <c r="L204" s="89"/>
      <c r="M204" s="90"/>
      <c r="N204" s="114"/>
      <c r="O204" s="90"/>
      <c r="P204" s="90"/>
      <c r="Q204" s="90"/>
      <c r="R204" s="90"/>
      <c r="S204" s="91"/>
    </row>
    <row r="205" spans="8:19" x14ac:dyDescent="0.25">
      <c r="L205" s="89"/>
      <c r="M205" s="90"/>
      <c r="N205" s="114"/>
      <c r="O205" s="90"/>
      <c r="P205" s="90"/>
      <c r="Q205" s="90"/>
      <c r="R205" s="90"/>
      <c r="S205" s="91"/>
    </row>
    <row r="206" spans="8:19" x14ac:dyDescent="0.25">
      <c r="L206" s="89"/>
      <c r="M206" s="99"/>
      <c r="N206" s="115"/>
      <c r="O206" s="99"/>
      <c r="P206" s="99"/>
      <c r="Q206" s="99"/>
      <c r="R206" s="99"/>
      <c r="S206" s="100"/>
    </row>
    <row r="207" spans="8:19" x14ac:dyDescent="0.25">
      <c r="L207" s="89"/>
      <c r="M207" s="99"/>
      <c r="N207" s="115"/>
      <c r="O207" s="99"/>
      <c r="P207" s="99"/>
      <c r="Q207" s="99"/>
      <c r="R207" s="99"/>
      <c r="S207" s="100"/>
    </row>
    <row r="208" spans="8:19" x14ac:dyDescent="0.25">
      <c r="L208" s="89"/>
      <c r="M208" s="99"/>
      <c r="N208" s="115"/>
      <c r="O208" s="99"/>
      <c r="P208" s="99"/>
      <c r="Q208" s="99"/>
      <c r="R208" s="99"/>
      <c r="S208" s="100"/>
    </row>
    <row r="209" spans="12:19" x14ac:dyDescent="0.25">
      <c r="L209" s="89"/>
      <c r="M209" s="99"/>
      <c r="N209" s="115"/>
      <c r="O209" s="99"/>
      <c r="P209" s="99"/>
      <c r="Q209" s="99"/>
      <c r="R209" s="99"/>
      <c r="S209" s="100"/>
    </row>
    <row r="210" spans="12:19" x14ac:dyDescent="0.25">
      <c r="L210" s="89"/>
      <c r="M210" s="99"/>
      <c r="N210" s="115"/>
      <c r="O210" s="99"/>
      <c r="P210" s="99"/>
      <c r="Q210" s="99"/>
      <c r="R210" s="99"/>
      <c r="S210" s="100"/>
    </row>
    <row r="211" spans="12:19" x14ac:dyDescent="0.25">
      <c r="L211" s="89"/>
      <c r="M211" s="99"/>
      <c r="N211" s="115"/>
      <c r="O211" s="99"/>
      <c r="P211" s="99"/>
      <c r="Q211" s="99"/>
      <c r="R211" s="99"/>
      <c r="S211" s="100"/>
    </row>
    <row r="212" spans="12:19" x14ac:dyDescent="0.25">
      <c r="L212" s="89"/>
      <c r="M212" s="99"/>
      <c r="N212" s="115"/>
      <c r="O212" s="99"/>
      <c r="P212" s="99"/>
      <c r="Q212" s="99"/>
      <c r="R212" s="99"/>
      <c r="S212" s="100"/>
    </row>
    <row r="213" spans="12:19" x14ac:dyDescent="0.25">
      <c r="L213" s="89"/>
      <c r="M213" s="99"/>
      <c r="N213" s="115"/>
      <c r="O213" s="99"/>
      <c r="P213" s="99"/>
      <c r="Q213" s="99"/>
      <c r="R213" s="99"/>
      <c r="S213" s="100"/>
    </row>
    <row r="214" spans="12:19" x14ac:dyDescent="0.25">
      <c r="L214" s="89"/>
      <c r="M214" s="99"/>
      <c r="N214" s="115"/>
      <c r="O214" s="99"/>
      <c r="P214" s="99"/>
      <c r="Q214" s="99"/>
      <c r="R214" s="99"/>
      <c r="S214" s="100"/>
    </row>
    <row r="215" spans="12:19" x14ac:dyDescent="0.25">
      <c r="L215" s="89"/>
      <c r="M215" s="99"/>
      <c r="N215" s="115"/>
      <c r="O215" s="99"/>
      <c r="P215" s="99"/>
      <c r="Q215" s="99"/>
      <c r="R215" s="99"/>
      <c r="S215" s="100"/>
    </row>
    <row r="216" spans="12:19" x14ac:dyDescent="0.25">
      <c r="L216" s="89"/>
      <c r="M216" s="99"/>
      <c r="N216" s="115"/>
      <c r="O216" s="99"/>
      <c r="P216" s="99"/>
      <c r="Q216" s="99"/>
      <c r="R216" s="99"/>
      <c r="S216" s="100"/>
    </row>
    <row r="217" spans="12:19" ht="15.75" customHeight="1" x14ac:dyDescent="0.25">
      <c r="L217" s="89"/>
      <c r="M217" s="99"/>
      <c r="N217" s="115"/>
      <c r="O217" s="99"/>
      <c r="P217" s="99"/>
      <c r="Q217" s="99"/>
      <c r="R217" s="99"/>
      <c r="S217" s="100"/>
    </row>
    <row r="218" spans="12:19" ht="15.75" customHeight="1" x14ac:dyDescent="0.25">
      <c r="L218" s="89"/>
      <c r="M218" s="99"/>
      <c r="N218" s="115"/>
      <c r="O218" s="99"/>
      <c r="P218" s="99"/>
      <c r="Q218" s="99"/>
      <c r="R218" s="99"/>
      <c r="S218" s="100"/>
    </row>
    <row r="219" spans="12:19" ht="15.75" customHeight="1" x14ac:dyDescent="0.25">
      <c r="L219" s="89"/>
      <c r="M219" s="99"/>
      <c r="N219" s="115"/>
      <c r="O219" s="99"/>
      <c r="P219" s="99"/>
      <c r="Q219" s="99"/>
      <c r="R219" s="99"/>
      <c r="S219" s="100"/>
    </row>
    <row r="220" spans="12:19" x14ac:dyDescent="0.25">
      <c r="L220" s="89"/>
      <c r="M220" s="99"/>
      <c r="N220" s="115"/>
      <c r="O220" s="99"/>
      <c r="P220" s="99"/>
      <c r="Q220" s="99"/>
      <c r="R220" s="99"/>
      <c r="S220" s="100"/>
    </row>
    <row r="221" spans="12:19" x14ac:dyDescent="0.25">
      <c r="L221" s="89"/>
      <c r="M221" s="99"/>
      <c r="N221" s="115"/>
      <c r="O221" s="99"/>
      <c r="P221" s="99"/>
      <c r="Q221" s="99"/>
      <c r="R221" s="99"/>
      <c r="S221" s="100"/>
    </row>
    <row r="222" spans="12:19" x14ac:dyDescent="0.25">
      <c r="L222" s="89"/>
      <c r="M222" s="99"/>
      <c r="N222" s="115"/>
      <c r="O222" s="99"/>
      <c r="P222" s="99"/>
      <c r="Q222" s="99"/>
      <c r="R222" s="99"/>
      <c r="S222" s="100"/>
    </row>
    <row r="223" spans="12:19" x14ac:dyDescent="0.25">
      <c r="L223" s="89"/>
      <c r="M223" s="99"/>
      <c r="N223" s="115"/>
      <c r="O223" s="99"/>
      <c r="P223" s="99"/>
      <c r="Q223" s="99"/>
      <c r="R223" s="99"/>
      <c r="S223" s="100"/>
    </row>
    <row r="224" spans="12:19" x14ac:dyDescent="0.25">
      <c r="L224" s="89"/>
      <c r="M224" s="99"/>
      <c r="N224" s="115"/>
      <c r="O224" s="99"/>
      <c r="P224" s="99"/>
      <c r="Q224" s="99"/>
      <c r="R224" s="99"/>
      <c r="S224" s="100"/>
    </row>
    <row r="225" spans="6:19" x14ac:dyDescent="0.25">
      <c r="L225" s="89"/>
      <c r="M225" s="99"/>
      <c r="N225" s="115"/>
      <c r="O225" s="99"/>
      <c r="P225" s="99"/>
      <c r="Q225" s="99"/>
      <c r="R225" s="99"/>
      <c r="S225" s="100"/>
    </row>
    <row r="226" spans="6:19" x14ac:dyDescent="0.25">
      <c r="L226" s="89"/>
      <c r="M226" s="99"/>
      <c r="N226" s="115"/>
      <c r="O226" s="99"/>
      <c r="P226" s="99"/>
      <c r="Q226" s="99"/>
      <c r="R226" s="99"/>
      <c r="S226" s="100"/>
    </row>
    <row r="227" spans="6:19" x14ac:dyDescent="0.25">
      <c r="L227" s="89"/>
      <c r="M227" s="99"/>
      <c r="N227" s="115"/>
      <c r="O227" s="99"/>
      <c r="P227" s="99"/>
      <c r="Q227" s="99"/>
      <c r="R227" s="99"/>
      <c r="S227" s="100"/>
    </row>
    <row r="228" spans="6:19" x14ac:dyDescent="0.25">
      <c r="L228" s="89"/>
      <c r="M228" s="99"/>
      <c r="N228" s="115"/>
      <c r="O228" s="99"/>
      <c r="P228" s="99"/>
      <c r="Q228" s="99"/>
      <c r="R228" s="99"/>
      <c r="S228" s="100"/>
    </row>
    <row r="229" spans="6:19" ht="15.75" x14ac:dyDescent="0.25">
      <c r="G229" s="131"/>
      <c r="K229" s="101"/>
      <c r="L229" s="102"/>
      <c r="M229" s="99"/>
      <c r="N229" s="115"/>
      <c r="O229" s="99"/>
      <c r="P229" s="99"/>
      <c r="Q229" s="99"/>
      <c r="R229" s="99"/>
      <c r="S229" s="100"/>
    </row>
    <row r="230" spans="6:19" ht="15.75" x14ac:dyDescent="0.25">
      <c r="F230" s="103"/>
      <c r="G230" s="131"/>
      <c r="K230" s="101"/>
      <c r="L230" s="102"/>
      <c r="M230" s="99"/>
      <c r="N230" s="115"/>
      <c r="O230" s="99"/>
      <c r="P230" s="99"/>
      <c r="Q230" s="99"/>
      <c r="R230" s="99"/>
      <c r="S230" s="100"/>
    </row>
    <row r="231" spans="6:19" ht="15.75" x14ac:dyDescent="0.25">
      <c r="G231" s="131"/>
      <c r="K231" s="101"/>
      <c r="L231" s="102"/>
      <c r="M231" s="99"/>
      <c r="N231" s="115"/>
      <c r="O231" s="99"/>
      <c r="P231" s="99"/>
      <c r="Q231" s="99"/>
      <c r="R231" s="99"/>
      <c r="S231" s="100"/>
    </row>
    <row r="232" spans="6:19" ht="15.75" x14ac:dyDescent="0.25">
      <c r="G232" s="131"/>
      <c r="K232" s="101"/>
      <c r="L232" s="102"/>
      <c r="M232" s="99"/>
      <c r="N232" s="115"/>
      <c r="O232" s="99"/>
      <c r="P232" s="99"/>
      <c r="Q232" s="99"/>
      <c r="R232" s="99"/>
      <c r="S232" s="100"/>
    </row>
    <row r="233" spans="6:19" ht="15.75" x14ac:dyDescent="0.25">
      <c r="G233" s="131"/>
      <c r="K233" s="101"/>
      <c r="L233" s="102"/>
      <c r="M233" s="99"/>
      <c r="N233" s="115"/>
      <c r="O233" s="99"/>
      <c r="P233" s="99"/>
      <c r="Q233" s="99"/>
      <c r="R233" s="99"/>
      <c r="S233" s="100"/>
    </row>
    <row r="234" spans="6:19" ht="15.75" x14ac:dyDescent="0.25">
      <c r="G234" s="131"/>
      <c r="K234" s="101"/>
      <c r="L234" s="102"/>
      <c r="M234" s="99"/>
      <c r="N234" s="115"/>
      <c r="O234" s="99"/>
      <c r="P234" s="99"/>
      <c r="Q234" s="99"/>
      <c r="R234" s="99"/>
      <c r="S234" s="100"/>
    </row>
    <row r="236" spans="6:19" x14ac:dyDescent="0.25">
      <c r="L236" s="89"/>
      <c r="M236" s="99"/>
      <c r="N236" s="115"/>
      <c r="O236" s="99"/>
      <c r="P236" s="99"/>
      <c r="Q236" s="99"/>
      <c r="R236" s="99"/>
      <c r="S236" s="100"/>
    </row>
    <row r="237" spans="6:19" x14ac:dyDescent="0.25">
      <c r="L237" s="89"/>
      <c r="M237" s="104"/>
      <c r="N237" s="116"/>
      <c r="O237" s="104"/>
      <c r="P237" s="104"/>
      <c r="Q237" s="104"/>
      <c r="R237" s="104"/>
      <c r="S237" s="105"/>
    </row>
    <row r="238" spans="6:19" x14ac:dyDescent="0.25">
      <c r="L238" s="89"/>
      <c r="M238" s="104"/>
      <c r="N238" s="116"/>
      <c r="O238" s="104"/>
      <c r="P238" s="104"/>
      <c r="Q238" s="104"/>
      <c r="R238" s="104"/>
      <c r="S238" s="105"/>
    </row>
    <row r="239" spans="6:19" x14ac:dyDescent="0.25">
      <c r="L239" s="89"/>
      <c r="M239" s="104"/>
      <c r="N239" s="116"/>
      <c r="O239" s="104"/>
      <c r="P239" s="104"/>
      <c r="Q239" s="104"/>
      <c r="R239" s="104"/>
      <c r="S239" s="105"/>
    </row>
    <row r="240" spans="6:19" x14ac:dyDescent="0.25">
      <c r="L240" s="89"/>
      <c r="M240" s="104"/>
      <c r="N240" s="116"/>
      <c r="O240" s="104"/>
      <c r="P240" s="104"/>
      <c r="Q240" s="104"/>
      <c r="R240" s="104"/>
      <c r="S240" s="105"/>
    </row>
    <row r="241" spans="12:19" x14ac:dyDescent="0.25">
      <c r="L241" s="89"/>
      <c r="M241" s="99"/>
      <c r="N241" s="115"/>
      <c r="O241" s="99"/>
      <c r="P241" s="99"/>
      <c r="Q241" s="99"/>
      <c r="R241" s="99"/>
      <c r="S241" s="100"/>
    </row>
    <row r="242" spans="12:19" x14ac:dyDescent="0.25">
      <c r="L242" s="89"/>
      <c r="M242" s="99"/>
      <c r="N242" s="115"/>
      <c r="O242" s="99"/>
      <c r="P242" s="99"/>
      <c r="Q242" s="99"/>
      <c r="R242" s="99"/>
      <c r="S242" s="100"/>
    </row>
    <row r="243" spans="12:19" x14ac:dyDescent="0.25">
      <c r="L243" s="89"/>
      <c r="M243" s="99"/>
      <c r="N243" s="115"/>
      <c r="O243" s="99"/>
      <c r="P243" s="99"/>
      <c r="Q243" s="99"/>
      <c r="R243" s="99"/>
      <c r="S243" s="100"/>
    </row>
  </sheetData>
  <mergeCells count="243">
    <mergeCell ref="P189:P190"/>
    <mergeCell ref="A126:A129"/>
    <mergeCell ref="C126:C129"/>
    <mergeCell ref="D126:D129"/>
    <mergeCell ref="E126:E129"/>
    <mergeCell ref="F126:F129"/>
    <mergeCell ref="B127:B129"/>
    <mergeCell ref="F130:F133"/>
    <mergeCell ref="D138:D146"/>
    <mergeCell ref="E138:E146"/>
    <mergeCell ref="F134:F137"/>
    <mergeCell ref="F33:F39"/>
    <mergeCell ref="G33:G34"/>
    <mergeCell ref="G35:G36"/>
    <mergeCell ref="G37:G38"/>
    <mergeCell ref="F114:F117"/>
    <mergeCell ref="F110:F113"/>
    <mergeCell ref="J56:J62"/>
    <mergeCell ref="F12:F13"/>
    <mergeCell ref="A14:A17"/>
    <mergeCell ref="B18:B20"/>
    <mergeCell ref="G18:G20"/>
    <mergeCell ref="C18:C24"/>
    <mergeCell ref="D18:D24"/>
    <mergeCell ref="A40:A43"/>
    <mergeCell ref="C29:C32"/>
    <mergeCell ref="D29:D32"/>
    <mergeCell ref="E29:E32"/>
    <mergeCell ref="A29:A32"/>
    <mergeCell ref="B33:B34"/>
    <mergeCell ref="B35:B39"/>
    <mergeCell ref="B40:B43"/>
    <mergeCell ref="C40:C43"/>
    <mergeCell ref="A18:A24"/>
    <mergeCell ref="M56:M57"/>
    <mergeCell ref="L56:L57"/>
    <mergeCell ref="N56:N57"/>
    <mergeCell ref="O56:O57"/>
    <mergeCell ref="P56:P57"/>
    <mergeCell ref="F29:F32"/>
    <mergeCell ref="K56:K62"/>
    <mergeCell ref="G21:G22"/>
    <mergeCell ref="A56:A65"/>
    <mergeCell ref="I56:I62"/>
    <mergeCell ref="B30:B32"/>
    <mergeCell ref="A25:A28"/>
    <mergeCell ref="C44:C47"/>
    <mergeCell ref="F18:F24"/>
    <mergeCell ref="B21:B24"/>
    <mergeCell ref="E25:E28"/>
    <mergeCell ref="F25:F28"/>
    <mergeCell ref="F14:F17"/>
    <mergeCell ref="B14:B17"/>
    <mergeCell ref="C14:C17"/>
    <mergeCell ref="C25:C28"/>
    <mergeCell ref="D25:D28"/>
    <mergeCell ref="E14:E17"/>
    <mergeCell ref="B135:B137"/>
    <mergeCell ref="B160:B162"/>
    <mergeCell ref="D163:D166"/>
    <mergeCell ref="D40:D43"/>
    <mergeCell ref="C12:C13"/>
    <mergeCell ref="D12:D13"/>
    <mergeCell ref="E12:E13"/>
    <mergeCell ref="G4:M4"/>
    <mergeCell ref="A8:M8"/>
    <mergeCell ref="A9:M9"/>
    <mergeCell ref="A11:M11"/>
    <mergeCell ref="A12:A13"/>
    <mergeCell ref="B12:B13"/>
    <mergeCell ref="D14:D17"/>
    <mergeCell ref="B26:B28"/>
    <mergeCell ref="F40:F43"/>
    <mergeCell ref="D44:D47"/>
    <mergeCell ref="A33:A39"/>
    <mergeCell ref="C33:C39"/>
    <mergeCell ref="D33:D39"/>
    <mergeCell ref="E33:E39"/>
    <mergeCell ref="A44:A47"/>
    <mergeCell ref="E40:E43"/>
    <mergeCell ref="E18:E24"/>
    <mergeCell ref="B156:B158"/>
    <mergeCell ref="C159:C162"/>
    <mergeCell ref="A163:A166"/>
    <mergeCell ref="E130:E133"/>
    <mergeCell ref="C138:C146"/>
    <mergeCell ref="A147:A150"/>
    <mergeCell ref="C147:C150"/>
    <mergeCell ref="E134:E137"/>
    <mergeCell ref="A130:A133"/>
    <mergeCell ref="B130:B133"/>
    <mergeCell ref="C130:C133"/>
    <mergeCell ref="D130:D133"/>
    <mergeCell ref="E163:E166"/>
    <mergeCell ref="B164:B166"/>
    <mergeCell ref="B148:B150"/>
    <mergeCell ref="E159:E162"/>
    <mergeCell ref="E151:E154"/>
    <mergeCell ref="E155:E158"/>
    <mergeCell ref="D147:D150"/>
    <mergeCell ref="E147:E150"/>
    <mergeCell ref="D159:D162"/>
    <mergeCell ref="A151:A154"/>
    <mergeCell ref="A155:A158"/>
    <mergeCell ref="A159:A162"/>
    <mergeCell ref="G138:G143"/>
    <mergeCell ref="B139:B146"/>
    <mergeCell ref="A134:A137"/>
    <mergeCell ref="C134:C137"/>
    <mergeCell ref="D134:D137"/>
    <mergeCell ref="A138:A146"/>
    <mergeCell ref="F138:F146"/>
    <mergeCell ref="E167:E170"/>
    <mergeCell ref="B168:B170"/>
    <mergeCell ref="F147:F150"/>
    <mergeCell ref="F151:F154"/>
    <mergeCell ref="F167:F170"/>
    <mergeCell ref="F163:F166"/>
    <mergeCell ref="C151:C154"/>
    <mergeCell ref="D151:D154"/>
    <mergeCell ref="B152:B154"/>
    <mergeCell ref="C163:C166"/>
    <mergeCell ref="A167:A170"/>
    <mergeCell ref="C167:C170"/>
    <mergeCell ref="D167:D170"/>
    <mergeCell ref="F155:F158"/>
    <mergeCell ref="F159:F162"/>
    <mergeCell ref="C155:C158"/>
    <mergeCell ref="D155:D158"/>
    <mergeCell ref="F122:F125"/>
    <mergeCell ref="E110:E113"/>
    <mergeCell ref="C118:C121"/>
    <mergeCell ref="C122:C125"/>
    <mergeCell ref="D122:D125"/>
    <mergeCell ref="D118:D121"/>
    <mergeCell ref="A106:A109"/>
    <mergeCell ref="B106:B109"/>
    <mergeCell ref="E122:E125"/>
    <mergeCell ref="B119:B121"/>
    <mergeCell ref="E106:E109"/>
    <mergeCell ref="C106:C109"/>
    <mergeCell ref="D106:D109"/>
    <mergeCell ref="A110:A113"/>
    <mergeCell ref="C110:C113"/>
    <mergeCell ref="E118:E121"/>
    <mergeCell ref="B123:B125"/>
    <mergeCell ref="A118:A121"/>
    <mergeCell ref="A114:A117"/>
    <mergeCell ref="C114:C117"/>
    <mergeCell ref="B115:B117"/>
    <mergeCell ref="A122:A125"/>
    <mergeCell ref="K83:K86"/>
    <mergeCell ref="D82:D89"/>
    <mergeCell ref="C82:C89"/>
    <mergeCell ref="E82:E89"/>
    <mergeCell ref="F82:F89"/>
    <mergeCell ref="I83:I86"/>
    <mergeCell ref="J83:J86"/>
    <mergeCell ref="F118:F121"/>
    <mergeCell ref="F106:F109"/>
    <mergeCell ref="H56:H58"/>
    <mergeCell ref="D52:D55"/>
    <mergeCell ref="E52:E55"/>
    <mergeCell ref="F44:F47"/>
    <mergeCell ref="F48:F51"/>
    <mergeCell ref="F52:F55"/>
    <mergeCell ref="F56:F65"/>
    <mergeCell ref="B58:B65"/>
    <mergeCell ref="E44:E47"/>
    <mergeCell ref="B45:B47"/>
    <mergeCell ref="B49:B51"/>
    <mergeCell ref="E48:E51"/>
    <mergeCell ref="C52:C55"/>
    <mergeCell ref="G83:G86"/>
    <mergeCell ref="F74:F77"/>
    <mergeCell ref="B75:B77"/>
    <mergeCell ref="D74:D77"/>
    <mergeCell ref="E74:E77"/>
    <mergeCell ref="A78:A81"/>
    <mergeCell ref="D48:D51"/>
    <mergeCell ref="B67:B69"/>
    <mergeCell ref="A74:A77"/>
    <mergeCell ref="B53:B55"/>
    <mergeCell ref="A66:A69"/>
    <mergeCell ref="A48:A51"/>
    <mergeCell ref="C48:C51"/>
    <mergeCell ref="A70:A73"/>
    <mergeCell ref="C66:C69"/>
    <mergeCell ref="G56:G62"/>
    <mergeCell ref="D66:D69"/>
    <mergeCell ref="F66:F69"/>
    <mergeCell ref="E70:E73"/>
    <mergeCell ref="D78:D81"/>
    <mergeCell ref="E66:E69"/>
    <mergeCell ref="E56:E65"/>
    <mergeCell ref="C56:C65"/>
    <mergeCell ref="D56:D65"/>
    <mergeCell ref="G1:M1"/>
    <mergeCell ref="G2:M2"/>
    <mergeCell ref="S12:S13"/>
    <mergeCell ref="R12:R13"/>
    <mergeCell ref="J3:M3"/>
    <mergeCell ref="M12:M13"/>
    <mergeCell ref="P12:P13"/>
    <mergeCell ref="O12:O13"/>
    <mergeCell ref="G12:G13"/>
    <mergeCell ref="H12:L12"/>
    <mergeCell ref="Q12:Q13"/>
    <mergeCell ref="N12:N13"/>
    <mergeCell ref="A52:A55"/>
    <mergeCell ref="D114:D117"/>
    <mergeCell ref="E114:E117"/>
    <mergeCell ref="F98:F101"/>
    <mergeCell ref="F102:F105"/>
    <mergeCell ref="A90:A97"/>
    <mergeCell ref="A98:A101"/>
    <mergeCell ref="E90:E97"/>
    <mergeCell ref="C98:C101"/>
    <mergeCell ref="B103:B105"/>
    <mergeCell ref="A102:A105"/>
    <mergeCell ref="D98:D101"/>
    <mergeCell ref="E98:E101"/>
    <mergeCell ref="A83:A89"/>
    <mergeCell ref="B83:B89"/>
    <mergeCell ref="B71:B73"/>
    <mergeCell ref="C74:C77"/>
    <mergeCell ref="C78:C81"/>
    <mergeCell ref="E78:E81"/>
    <mergeCell ref="F78:F81"/>
    <mergeCell ref="C70:C73"/>
    <mergeCell ref="D70:D73"/>
    <mergeCell ref="F70:F73"/>
    <mergeCell ref="B79:B81"/>
    <mergeCell ref="F90:F97"/>
    <mergeCell ref="D110:D113"/>
    <mergeCell ref="B111:B113"/>
    <mergeCell ref="C90:C97"/>
    <mergeCell ref="B91:B97"/>
    <mergeCell ref="D90:D97"/>
    <mergeCell ref="E102:E105"/>
    <mergeCell ref="B99:B101"/>
    <mergeCell ref="C102:C105"/>
    <mergeCell ref="D102:D105"/>
  </mergeCells>
  <phoneticPr fontId="23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Юдаев</dc:creator>
  <cp:lastModifiedBy>Юдаев</cp:lastModifiedBy>
  <cp:lastPrinted>2017-05-18T08:25:31Z</cp:lastPrinted>
  <dcterms:created xsi:type="dcterms:W3CDTF">2015-03-23T08:49:31Z</dcterms:created>
  <dcterms:modified xsi:type="dcterms:W3CDTF">2017-05-23T07:41:45Z</dcterms:modified>
</cp:coreProperties>
</file>