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200" tabRatio="395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(2)'!$A$1:$R$59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L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G4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без фоков по 51 ОД</t>
        </r>
      </text>
    </comment>
    <comment ref="N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</t>
        </r>
      </text>
    </comment>
    <comment ref="N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</t>
        </r>
      </text>
    </comment>
    <comment ref="N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</t>
        </r>
      </text>
    </comment>
    <comment ref="N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</t>
        </r>
      </text>
    </comment>
  </commentList>
</comments>
</file>

<file path=xl/sharedStrings.xml><?xml version="1.0" encoding="utf-8"?>
<sst xmlns="http://schemas.openxmlformats.org/spreadsheetml/2006/main" count="271" uniqueCount="105">
  <si>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</si>
  <si>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</si>
  <si>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</si>
  <si>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</si>
  <si>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</si>
  <si>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</si>
  <si>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</si>
  <si>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</si>
  <si>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</si>
  <si>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</si>
  <si>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</si>
  <si>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</si>
  <si>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</si>
  <si>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</si>
  <si>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</si>
  <si>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</si>
  <si>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</si>
  <si>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</si>
  <si>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</si>
  <si>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</si>
  <si>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</si>
  <si>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</si>
  <si>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</si>
  <si>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</si>
  <si>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</si>
  <si>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</si>
  <si>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</si>
  <si>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</si>
  <si>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</si>
  <si>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</si>
  <si>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</si>
  <si>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</si>
  <si>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</si>
  <si>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</si>
  <si>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</si>
  <si>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</si>
  <si>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</si>
  <si>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</si>
  <si>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</si>
  <si>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</si>
  <si>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</si>
  <si>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</si>
  <si>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</si>
  <si>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</si>
  <si>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</si>
  <si>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</si>
  <si>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</si>
  <si>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</si>
  <si>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</si>
  <si>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</si>
  <si>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</si>
  <si>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</si>
  <si>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</si>
  <si>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</si>
  <si>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</si>
  <si>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</si>
  <si>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</si>
  <si>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</si>
  <si>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</si>
  <si>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</si>
  <si>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</si>
  <si>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на 2015-2016</t>
  </si>
  <si>
    <t>на 2016-2017</t>
  </si>
  <si>
    <t>на 2017-2018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</si>
  <si>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</si>
  <si>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</si>
  <si>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</si>
  <si>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</si>
  <si>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</si>
  <si>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</si>
  <si>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</si>
  <si>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</si>
  <si>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</si>
  <si>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</si>
  <si>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</si>
  <si>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</si>
  <si>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</si>
  <si>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</si>
  <si>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</si>
  <si>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</si>
  <si>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</si>
  <si>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</si>
  <si>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</si>
  <si>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</si>
  <si>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</si>
  <si>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</si>
  <si>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</si>
  <si>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</si>
  <si>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на 2018-2019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</si>
  <si>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</si>
  <si>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</si>
  <si>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</si>
  <si>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</si>
  <si>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</si>
  <si>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</si>
  <si>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</si>
  <si>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</si>
  <si>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</si>
  <si>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</si>
  <si>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</si>
  <si>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</si>
  <si>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</si>
  <si>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</si>
  <si>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Мероприятие. 1.7. Организация каникулярного отдыха детей в загородных стационарных детских лагерях в каникулярное время</t>
  </si>
  <si>
    <t xml:space="preserve"> от  20.02.2017      №   262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</si>
</sst>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72" fontId="52" fillId="0" borderId="0" xfId="0" applyNumberFormat="1" applyFont="1" applyFill="1" applyAlignment="1">
      <alignment/>
    </xf>
    <xf numFmtId="172" fontId="5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72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73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415128.10000000003</v>
          </cell>
        </row>
        <row r="22">
          <cell r="M22">
            <v>6592.299999999999</v>
          </cell>
        </row>
        <row r="24">
          <cell r="M24">
            <v>1472450.7</v>
          </cell>
        </row>
        <row r="25">
          <cell r="M25">
            <v>29093.9</v>
          </cell>
        </row>
        <row r="26">
          <cell r="M26">
            <v>1356044</v>
          </cell>
        </row>
        <row r="27">
          <cell r="M27">
            <v>26464.9</v>
          </cell>
        </row>
        <row r="29">
          <cell r="M29">
            <v>281385</v>
          </cell>
        </row>
        <row r="30">
          <cell r="M30">
            <v>8098</v>
          </cell>
        </row>
        <row r="31">
          <cell r="M31">
            <v>260507.30000000002</v>
          </cell>
        </row>
        <row r="32">
          <cell r="M32">
            <v>7431.2</v>
          </cell>
        </row>
        <row r="70">
          <cell r="M70">
            <v>12.4</v>
          </cell>
        </row>
        <row r="71">
          <cell r="M71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62" t="s">
        <v>48</v>
      </c>
      <c r="O1" s="62"/>
      <c r="P1" s="62"/>
    </row>
    <row r="2" spans="13:16" ht="15">
      <c r="M2" s="63" t="s">
        <v>45</v>
      </c>
      <c r="N2" s="63"/>
      <c r="O2" s="63"/>
      <c r="P2" s="63"/>
    </row>
    <row r="3" spans="13:16" ht="15">
      <c r="M3" s="10"/>
      <c r="N3" s="64" t="s">
        <v>46</v>
      </c>
      <c r="O3" s="64"/>
      <c r="P3" s="64"/>
    </row>
    <row r="4" spans="13:16" ht="15">
      <c r="M4" s="10"/>
      <c r="N4" s="11"/>
      <c r="O4" s="11"/>
      <c r="P4" s="11"/>
    </row>
    <row r="5" ht="15"/>
    <row r="6" spans="11:16" ht="15">
      <c r="K6" s="61" t="s">
        <v>32</v>
      </c>
      <c r="L6" s="61"/>
      <c r="M6" s="61"/>
      <c r="N6" s="61"/>
      <c r="O6" s="61"/>
      <c r="P6" s="61"/>
    </row>
    <row r="7" spans="11:16" ht="15">
      <c r="K7" s="61" t="s">
        <v>21</v>
      </c>
      <c r="L7" s="61"/>
      <c r="M7" s="61"/>
      <c r="N7" s="61"/>
      <c r="O7" s="61"/>
      <c r="P7" s="61"/>
    </row>
    <row r="8" spans="11:16" ht="15">
      <c r="K8" s="61" t="s">
        <v>33</v>
      </c>
      <c r="L8" s="61"/>
      <c r="M8" s="61"/>
      <c r="N8" s="61"/>
      <c r="O8" s="61"/>
      <c r="P8" s="61"/>
    </row>
    <row r="9" ht="15"/>
    <row r="10" ht="15" hidden="1"/>
    <row r="11" ht="15"/>
    <row r="12" ht="15">
      <c r="A12" s="12"/>
    </row>
    <row r="13" spans="1:16" ht="15">
      <c r="A13" s="80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5">
      <c r="A14" s="80" t="s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5">
      <c r="A15" s="80" t="s">
        <v>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5">
      <c r="A16" s="80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5">
      <c r="A17" s="80" t="s">
        <v>35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5">
      <c r="A20" s="66" t="s">
        <v>36</v>
      </c>
      <c r="B20" s="66" t="s">
        <v>3</v>
      </c>
      <c r="C20" s="66" t="s">
        <v>4</v>
      </c>
      <c r="D20" s="72" t="s">
        <v>31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</row>
    <row r="21" spans="1:16" s="6" customFormat="1" ht="12.75">
      <c r="A21" s="66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s="6" customFormat="1" ht="27" customHeight="1">
      <c r="A22" s="66"/>
      <c r="B22" s="66"/>
      <c r="C22" s="66"/>
      <c r="D22" s="71" t="s">
        <v>5</v>
      </c>
      <c r="E22" s="66" t="s">
        <v>6</v>
      </c>
      <c r="F22" s="66"/>
      <c r="G22" s="66"/>
      <c r="H22" s="66"/>
      <c r="I22" s="66"/>
      <c r="J22" s="66"/>
      <c r="K22" s="66" t="s">
        <v>7</v>
      </c>
      <c r="L22" s="66"/>
      <c r="M22" s="66"/>
      <c r="N22" s="66"/>
      <c r="O22" s="66"/>
      <c r="P22" s="66"/>
    </row>
    <row r="23" spans="1:16" s="6" customFormat="1" ht="30" customHeight="1">
      <c r="A23" s="66"/>
      <c r="B23" s="66"/>
      <c r="C23" s="66"/>
      <c r="D23" s="71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7"/>
      <c r="B24" s="75" t="s">
        <v>15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6" customFormat="1" ht="16.5" customHeight="1">
      <c r="A25" s="78"/>
      <c r="B25" s="76" t="s">
        <v>14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6" customFormat="1" ht="25.5" customHeight="1">
      <c r="A26" s="78"/>
      <c r="B26" s="67" t="s">
        <v>37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s="6" customFormat="1" ht="26.25" customHeight="1">
      <c r="A27" s="79"/>
      <c r="B27" s="68" t="s">
        <v>41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7"/>
      <c r="B29" s="67" t="s">
        <v>42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6" customFormat="1" ht="27.75" customHeight="1">
      <c r="A30" s="79"/>
      <c r="B30" s="68" t="s">
        <v>41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65" t="s">
        <v>38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65" t="s">
        <v>39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65" t="s">
        <v>40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65" t="s">
        <v>43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zoomScaleSheetLayoutView="100" zoomScalePageLayoutView="0" workbookViewId="0" topLeftCell="A50">
      <selection activeCell="O3" sqref="O3:Q3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0" width="7.8515625" style="5" customWidth="1"/>
    <col min="11" max="11" width="10.57421875" style="5" customWidth="1"/>
    <col min="12" max="12" width="9.28125" style="17" customWidth="1"/>
    <col min="13" max="13" width="11.57421875" style="5" customWidth="1"/>
    <col min="14" max="14" width="10.421875" style="5" customWidth="1"/>
    <col min="15" max="16" width="9.28125" style="5" customWidth="1"/>
    <col min="17" max="17" width="10.57421875" style="5" customWidth="1"/>
    <col min="18" max="18" width="11.28125" style="5" customWidth="1"/>
    <col min="19" max="21" width="9.140625" style="25" customWidth="1"/>
    <col min="22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6" width="12.140625" style="25" hidden="1" customWidth="1"/>
    <col min="27" max="27" width="14.57421875" style="25" hidden="1" customWidth="1"/>
    <col min="28" max="28" width="13.421875" style="25" hidden="1" customWidth="1"/>
    <col min="29" max="29" width="13.57421875" style="25" hidden="1" customWidth="1"/>
    <col min="30" max="30" width="12.421875" style="25" hidden="1" customWidth="1"/>
    <col min="31" max="31" width="12.7109375" style="25" hidden="1" customWidth="1"/>
    <col min="32" max="16384" width="9.140625" style="5" customWidth="1"/>
  </cols>
  <sheetData>
    <row r="1" spans="15:18" s="25" customFormat="1" ht="15">
      <c r="O1" s="62" t="s">
        <v>48</v>
      </c>
      <c r="P1" s="62"/>
      <c r="Q1" s="62"/>
      <c r="R1" s="57"/>
    </row>
    <row r="2" spans="14:18" s="25" customFormat="1" ht="15">
      <c r="N2" s="63" t="s">
        <v>45</v>
      </c>
      <c r="O2" s="63"/>
      <c r="P2" s="63"/>
      <c r="Q2" s="63"/>
      <c r="R2" s="58"/>
    </row>
    <row r="3" spans="15:18" s="25" customFormat="1" ht="15">
      <c r="O3" s="64" t="s">
        <v>104</v>
      </c>
      <c r="P3" s="64"/>
      <c r="Q3" s="64"/>
      <c r="R3" s="11"/>
    </row>
    <row r="4" spans="15:18" s="25" customFormat="1" ht="15">
      <c r="O4" s="11"/>
      <c r="P4" s="11"/>
      <c r="Q4" s="11"/>
      <c r="R4" s="11"/>
    </row>
    <row r="5" s="25" customFormat="1" ht="15"/>
    <row r="6" spans="12:18" s="25" customFormat="1" ht="15">
      <c r="L6" s="63" t="s">
        <v>32</v>
      </c>
      <c r="M6" s="63"/>
      <c r="N6" s="63"/>
      <c r="O6" s="63"/>
      <c r="P6" s="63"/>
      <c r="Q6" s="63"/>
      <c r="R6" s="58"/>
    </row>
    <row r="7" spans="12:18" s="25" customFormat="1" ht="15">
      <c r="L7" s="63" t="s">
        <v>21</v>
      </c>
      <c r="M7" s="63"/>
      <c r="N7" s="63"/>
      <c r="O7" s="63"/>
      <c r="P7" s="63"/>
      <c r="Q7" s="63"/>
      <c r="R7" s="58"/>
    </row>
    <row r="8" spans="12:18" s="25" customFormat="1" ht="15">
      <c r="L8" s="63" t="s">
        <v>33</v>
      </c>
      <c r="M8" s="63"/>
      <c r="N8" s="63"/>
      <c r="O8" s="63"/>
      <c r="P8" s="63"/>
      <c r="Q8" s="63"/>
      <c r="R8" s="58"/>
    </row>
    <row r="9" ht="15"/>
    <row r="10" ht="15" hidden="1"/>
    <row r="11" ht="15"/>
    <row r="12" spans="1:18" ht="15">
      <c r="A12" s="48"/>
      <c r="N12" s="24"/>
      <c r="O12" s="24"/>
      <c r="P12" s="24"/>
      <c r="Q12" s="24"/>
      <c r="R12" s="24"/>
    </row>
    <row r="13" spans="1:18" ht="15">
      <c r="A13" s="80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13"/>
    </row>
    <row r="14" spans="1:18" ht="15">
      <c r="A14" s="80" t="s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3"/>
    </row>
    <row r="15" spans="1:18" ht="15">
      <c r="A15" s="80" t="s">
        <v>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3"/>
    </row>
    <row r="16" spans="1:18" ht="15">
      <c r="A16" s="80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3"/>
    </row>
    <row r="17" spans="1:18" ht="15">
      <c r="A17" s="80" t="s">
        <v>35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3"/>
    </row>
    <row r="18" spans="1:18" ht="15">
      <c r="A18" s="49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8"/>
      <c r="M18" s="13"/>
      <c r="N18" s="22"/>
      <c r="O18" s="21"/>
      <c r="P18" s="21"/>
      <c r="Q18" s="21"/>
      <c r="R18" s="21"/>
    </row>
    <row r="19" spans="1:18" ht="1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3"/>
    </row>
    <row r="20" spans="1:18" ht="15">
      <c r="A20" s="81" t="s">
        <v>36</v>
      </c>
      <c r="B20" s="66" t="s">
        <v>3</v>
      </c>
      <c r="C20" s="66" t="s">
        <v>4</v>
      </c>
      <c r="D20" s="92" t="s">
        <v>31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31" s="6" customFormat="1" ht="12.75" customHeight="1">
      <c r="A21" s="81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6" customFormat="1" ht="27" customHeight="1">
      <c r="A22" s="81"/>
      <c r="B22" s="66"/>
      <c r="C22" s="66"/>
      <c r="D22" s="66" t="s">
        <v>92</v>
      </c>
      <c r="E22" s="66" t="s">
        <v>93</v>
      </c>
      <c r="F22" s="66"/>
      <c r="G22" s="66"/>
      <c r="H22" s="66"/>
      <c r="I22" s="66"/>
      <c r="J22" s="66"/>
      <c r="K22" s="66"/>
      <c r="L22" s="66" t="s">
        <v>94</v>
      </c>
      <c r="M22" s="66"/>
      <c r="N22" s="66"/>
      <c r="O22" s="66"/>
      <c r="P22" s="66"/>
      <c r="Q22" s="66"/>
      <c r="R22" s="66"/>
      <c r="S22" s="33"/>
      <c r="T22" s="33"/>
      <c r="U22" s="33"/>
      <c r="V22" s="33"/>
      <c r="W22" s="34" t="s">
        <v>61</v>
      </c>
      <c r="X22" s="34" t="s">
        <v>62</v>
      </c>
      <c r="Y22" s="34" t="s">
        <v>63</v>
      </c>
      <c r="Z22" s="34" t="s">
        <v>88</v>
      </c>
      <c r="AA22" s="34" t="s">
        <v>64</v>
      </c>
      <c r="AB22" s="34" t="s">
        <v>65</v>
      </c>
      <c r="AC22" s="34" t="s">
        <v>66</v>
      </c>
      <c r="AD22" s="34" t="s">
        <v>67</v>
      </c>
      <c r="AE22" s="34" t="s">
        <v>68</v>
      </c>
    </row>
    <row r="23" spans="1:31" s="6" customFormat="1" ht="55.5" customHeight="1">
      <c r="A23" s="81"/>
      <c r="B23" s="66"/>
      <c r="C23" s="66"/>
      <c r="D23" s="66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95</v>
      </c>
      <c r="L23" s="4" t="s">
        <v>10</v>
      </c>
      <c r="M23" s="7" t="s">
        <v>8</v>
      </c>
      <c r="N23" s="7" t="s">
        <v>11</v>
      </c>
      <c r="O23" s="7" t="s">
        <v>12</v>
      </c>
      <c r="P23" s="7" t="s">
        <v>13</v>
      </c>
      <c r="Q23" s="7" t="s">
        <v>9</v>
      </c>
      <c r="R23" s="7" t="s">
        <v>95</v>
      </c>
      <c r="S23" s="33"/>
      <c r="T23" s="33"/>
      <c r="U23" s="33"/>
      <c r="V23" s="33" t="s">
        <v>57</v>
      </c>
      <c r="W23" s="33">
        <v>20128</v>
      </c>
      <c r="X23" s="33">
        <v>21291</v>
      </c>
      <c r="Y23" s="33">
        <v>21902</v>
      </c>
      <c r="Z23" s="33">
        <v>22092</v>
      </c>
      <c r="AA23" s="33">
        <f aca="true" t="shared" si="0" ref="AA23:AC25">ROUND((W23*2+X23)/3,0)</f>
        <v>20516</v>
      </c>
      <c r="AB23" s="33">
        <f t="shared" si="0"/>
        <v>21495</v>
      </c>
      <c r="AC23" s="33">
        <f t="shared" si="0"/>
        <v>21965</v>
      </c>
      <c r="AD23" s="33">
        <f>Z23</f>
        <v>22092</v>
      </c>
      <c r="AE23" s="33">
        <f>AD23</f>
        <v>22092</v>
      </c>
    </row>
    <row r="24" spans="1:31" s="33" customFormat="1" ht="18" customHeight="1">
      <c r="A24" s="83"/>
      <c r="B24" s="91" t="s">
        <v>15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V24" s="33" t="s">
        <v>58</v>
      </c>
      <c r="W24" s="33">
        <v>20908</v>
      </c>
      <c r="X24" s="33">
        <v>21698</v>
      </c>
      <c r="Y24" s="33">
        <v>22755</v>
      </c>
      <c r="Z24" s="33">
        <v>23731</v>
      </c>
      <c r="AA24" s="33">
        <f t="shared" si="0"/>
        <v>21171</v>
      </c>
      <c r="AB24" s="33">
        <f t="shared" si="0"/>
        <v>22050</v>
      </c>
      <c r="AC24" s="33">
        <f t="shared" si="0"/>
        <v>23080</v>
      </c>
      <c r="AD24" s="33">
        <f>Z24</f>
        <v>23731</v>
      </c>
      <c r="AE24" s="33">
        <f>AD24</f>
        <v>23731</v>
      </c>
    </row>
    <row r="25" spans="1:31" s="33" customFormat="1" ht="16.5" customHeight="1">
      <c r="A25" s="93"/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V25" s="33" t="s">
        <v>59</v>
      </c>
      <c r="W25" s="33">
        <v>4339</v>
      </c>
      <c r="X25" s="33">
        <v>4346</v>
      </c>
      <c r="Y25" s="33">
        <v>4647</v>
      </c>
      <c r="Z25" s="33">
        <v>4965</v>
      </c>
      <c r="AA25" s="33">
        <f t="shared" si="0"/>
        <v>4341</v>
      </c>
      <c r="AB25" s="33">
        <f t="shared" si="0"/>
        <v>4446</v>
      </c>
      <c r="AC25" s="33">
        <f t="shared" si="0"/>
        <v>4753</v>
      </c>
      <c r="AD25" s="33">
        <f>Z25</f>
        <v>4965</v>
      </c>
      <c r="AE25" s="33">
        <f>AD25</f>
        <v>4965</v>
      </c>
    </row>
    <row r="26" spans="1:31" s="32" customFormat="1" ht="12.75" customHeight="1">
      <c r="A26" s="93"/>
      <c r="B26" s="89" t="s">
        <v>101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33"/>
      <c r="T26" s="33"/>
      <c r="U26" s="33"/>
      <c r="V26" s="33"/>
      <c r="W26" s="33"/>
      <c r="X26" s="33"/>
      <c r="Y26" s="44"/>
      <c r="Z26" s="44"/>
      <c r="AA26" s="45"/>
      <c r="AB26" s="45"/>
      <c r="AC26" s="45"/>
      <c r="AD26" s="45"/>
      <c r="AE26" s="45"/>
    </row>
    <row r="27" spans="1:31" s="32" customFormat="1" ht="29.25" customHeight="1">
      <c r="A27" s="84"/>
      <c r="B27" s="89" t="s">
        <v>41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33"/>
      <c r="T27" s="33"/>
      <c r="U27" s="33"/>
      <c r="V27" s="33"/>
      <c r="W27" s="33"/>
      <c r="X27" s="33"/>
      <c r="Y27" s="44"/>
      <c r="Z27" s="44"/>
      <c r="AA27" s="45"/>
      <c r="AB27" s="45"/>
      <c r="AC27" s="45"/>
      <c r="AD27" s="45"/>
      <c r="AE27" s="45"/>
    </row>
    <row r="28" spans="1:18" s="33" customFormat="1" ht="81.75" customHeight="1">
      <c r="A28" s="4">
        <v>1</v>
      </c>
      <c r="B28" s="37" t="s">
        <v>102</v>
      </c>
      <c r="C28" s="37" t="s">
        <v>27</v>
      </c>
      <c r="D28" s="4" t="s">
        <v>99</v>
      </c>
      <c r="E28" s="4">
        <v>26822</v>
      </c>
      <c r="F28" s="4" t="s">
        <v>89</v>
      </c>
      <c r="G28" s="4" t="s">
        <v>89</v>
      </c>
      <c r="H28" s="4" t="s">
        <v>89</v>
      </c>
      <c r="I28" s="4" t="s">
        <v>89</v>
      </c>
      <c r="J28" s="4" t="s">
        <v>89</v>
      </c>
      <c r="K28" s="4">
        <f>E28</f>
        <v>26822</v>
      </c>
      <c r="L28" s="38">
        <v>1736018.2</v>
      </c>
      <c r="M28" s="4" t="s">
        <v>89</v>
      </c>
      <c r="N28" s="4" t="s">
        <v>89</v>
      </c>
      <c r="O28" s="4" t="s">
        <v>89</v>
      </c>
      <c r="P28" s="4" t="s">
        <v>89</v>
      </c>
      <c r="Q28" s="4" t="s">
        <v>89</v>
      </c>
      <c r="R28" s="38">
        <f>L28</f>
        <v>1736018.2</v>
      </c>
    </row>
    <row r="29" spans="1:31" s="33" customFormat="1" ht="27" customHeight="1">
      <c r="A29" s="42"/>
      <c r="B29" s="86" t="s">
        <v>41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V29" s="33" t="s">
        <v>60</v>
      </c>
      <c r="W29" s="33">
        <f aca="true" t="shared" si="1" ref="W29:AE29">W23+W24+W25</f>
        <v>45375</v>
      </c>
      <c r="X29" s="33">
        <f t="shared" si="1"/>
        <v>47335</v>
      </c>
      <c r="Y29" s="33">
        <f t="shared" si="1"/>
        <v>49304</v>
      </c>
      <c r="Z29" s="33">
        <f t="shared" si="1"/>
        <v>50788</v>
      </c>
      <c r="AA29" s="33">
        <f t="shared" si="1"/>
        <v>46028</v>
      </c>
      <c r="AB29" s="33">
        <f t="shared" si="1"/>
        <v>47991</v>
      </c>
      <c r="AC29" s="33">
        <f t="shared" si="1"/>
        <v>49798</v>
      </c>
      <c r="AD29" s="33">
        <f t="shared" si="1"/>
        <v>50788</v>
      </c>
      <c r="AE29" s="33">
        <f t="shared" si="1"/>
        <v>50788</v>
      </c>
    </row>
    <row r="30" spans="1:31" s="33" customFormat="1" ht="43.5" customHeight="1">
      <c r="A30" s="4">
        <v>2</v>
      </c>
      <c r="B30" s="42" t="s">
        <v>50</v>
      </c>
      <c r="C30" s="42" t="s">
        <v>70</v>
      </c>
      <c r="D30" s="39" t="s">
        <v>71</v>
      </c>
      <c r="E30" s="4" t="s">
        <v>89</v>
      </c>
      <c r="F30" s="39">
        <v>27671</v>
      </c>
      <c r="G30" s="39">
        <v>27910</v>
      </c>
      <c r="H30" s="39">
        <v>28490</v>
      </c>
      <c r="I30" s="39">
        <v>29171</v>
      </c>
      <c r="J30" s="39">
        <v>29837</v>
      </c>
      <c r="K30" s="39">
        <f>F30+G30+H30+I30+J30</f>
        <v>143079</v>
      </c>
      <c r="L30" s="4" t="s">
        <v>89</v>
      </c>
      <c r="M30" s="40">
        <v>1479901.2</v>
      </c>
      <c r="N30" s="40">
        <v>1501544.6</v>
      </c>
      <c r="O30" s="40">
        <v>1573078.9</v>
      </c>
      <c r="P30" s="40">
        <v>1630054.5</v>
      </c>
      <c r="Q30" s="40">
        <v>1381520.7</v>
      </c>
      <c r="R30" s="3">
        <f>M30+N30+O30+P30+Q30</f>
        <v>7566099.899999999</v>
      </c>
      <c r="Z30" s="33" t="s">
        <v>81</v>
      </c>
      <c r="AA30" s="27">
        <f>292372.9+19.2-1920.7-54.1-1408+43-1419.2-35.3-23.9+54.1+12.8-793.8-0.7+33.4-25.3-157.8+78.8+428.7+20.1+8182.6+397.4+14.1+93.29</f>
        <v>295911.58999999997</v>
      </c>
      <c r="AB30" s="28">
        <f>287444.6-91.1-107.4</f>
        <v>287246.1</v>
      </c>
      <c r="AC30" s="28">
        <f>274694.8+7992.7-117.2-109.3</f>
        <v>282461</v>
      </c>
      <c r="AD30" s="28">
        <f>281883.4-117.2-109.3</f>
        <v>281656.9</v>
      </c>
      <c r="AE30" s="28">
        <v>281270.5</v>
      </c>
    </row>
    <row r="31" spans="1:31" s="33" customFormat="1" ht="17.25" customHeight="1">
      <c r="A31" s="47"/>
      <c r="B31" s="68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AA31" s="33">
        <f>AA30/AA29</f>
        <v>6.42894737985574</v>
      </c>
      <c r="AB31" s="33">
        <f>AB30/AB29</f>
        <v>5.985416015502906</v>
      </c>
      <c r="AC31" s="33">
        <f>AC30/AC29</f>
        <v>5.672135427125587</v>
      </c>
      <c r="AD31" s="33">
        <f>AD30/AD29</f>
        <v>5.545737182011499</v>
      </c>
      <c r="AE31" s="33">
        <f>AE30/AE29</f>
        <v>5.538129085610774</v>
      </c>
    </row>
    <row r="32" spans="1:31" s="33" customFormat="1" ht="18" customHeight="1">
      <c r="A32" s="47">
        <v>3</v>
      </c>
      <c r="B32" s="36" t="s">
        <v>51</v>
      </c>
      <c r="C32" s="36" t="s">
        <v>74</v>
      </c>
      <c r="D32" s="4" t="s">
        <v>71</v>
      </c>
      <c r="E32" s="4" t="s">
        <v>89</v>
      </c>
      <c r="F32" s="4">
        <f>F30</f>
        <v>27671</v>
      </c>
      <c r="G32" s="4">
        <f>G30</f>
        <v>27910</v>
      </c>
      <c r="H32" s="4">
        <f>H30</f>
        <v>28490</v>
      </c>
      <c r="I32" s="4">
        <f>I30</f>
        <v>29171</v>
      </c>
      <c r="J32" s="4">
        <f>J30</f>
        <v>29837</v>
      </c>
      <c r="K32" s="4">
        <f>F32+G32+H32+I32+J32</f>
        <v>143079</v>
      </c>
      <c r="L32" s="4" t="s">
        <v>89</v>
      </c>
      <c r="M32" s="50">
        <f>347407.5-815.7-968-1908-54-410.2019-4318.5-94.9-2124.2-418.1-33.4-1340+1634.2+39.7-312.96144-92.1-2590.9+92.7+150.734</f>
        <v>333843.87066</v>
      </c>
      <c r="N32" s="3">
        <f>439593.7-24738.3-39667.5</f>
        <v>375187.9</v>
      </c>
      <c r="O32" s="3">
        <f>436074.6-104738.3</f>
        <v>331336.3</v>
      </c>
      <c r="P32" s="3">
        <f>435112.7-104738.3</f>
        <v>330374.4</v>
      </c>
      <c r="Q32" s="3">
        <v>354942.6</v>
      </c>
      <c r="R32" s="3">
        <f>M32+N32+O32+P32+Q32</f>
        <v>1725685.0706600002</v>
      </c>
      <c r="Z32" s="35"/>
      <c r="AA32" s="35">
        <v>2016</v>
      </c>
      <c r="AB32" s="35">
        <v>2017</v>
      </c>
      <c r="AC32" s="35">
        <v>2018</v>
      </c>
      <c r="AD32" s="35">
        <v>2019</v>
      </c>
      <c r="AE32" s="35">
        <v>2020</v>
      </c>
    </row>
    <row r="33" spans="1:31" s="32" customFormat="1" ht="12.75" customHeight="1">
      <c r="A33" s="83"/>
      <c r="B33" s="89" t="s">
        <v>42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33"/>
      <c r="T33" s="33"/>
      <c r="U33" s="33"/>
      <c r="V33" s="33"/>
      <c r="W33" s="33"/>
      <c r="X33" s="33"/>
      <c r="Y33" s="33">
        <f>AA33/AA30</f>
        <v>0.44572873945221275</v>
      </c>
      <c r="Z33" s="35" t="s">
        <v>57</v>
      </c>
      <c r="AA33" s="27">
        <f>ROUND(AA23*AA31,1)</f>
        <v>131896.3</v>
      </c>
      <c r="AB33" s="27">
        <f>ROUND(AB23*AB31,1)</f>
        <v>128656.5</v>
      </c>
      <c r="AC33" s="27">
        <f>ROUND(AC23*AC31,1)</f>
        <v>124588.5</v>
      </c>
      <c r="AD33" s="27">
        <f>ROUND(AD23*AD31,1)</f>
        <v>122516.4</v>
      </c>
      <c r="AE33" s="27">
        <f>ROUND(AE23*AE31,1)</f>
        <v>122348.3</v>
      </c>
    </row>
    <row r="34" spans="1:31" s="32" customFormat="1" ht="26.25" customHeight="1">
      <c r="A34" s="84"/>
      <c r="B34" s="89" t="s">
        <v>41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33"/>
      <c r="T34" s="33"/>
      <c r="U34" s="33"/>
      <c r="V34" s="33"/>
      <c r="W34" s="33"/>
      <c r="X34" s="33"/>
      <c r="Y34" s="33">
        <f>AA34/AA30</f>
        <v>0.45995900329554523</v>
      </c>
      <c r="Z34" s="35" t="s">
        <v>58</v>
      </c>
      <c r="AA34" s="27">
        <f>ROUND(AA24*AA31,1)</f>
        <v>136107.2</v>
      </c>
      <c r="AB34" s="27">
        <f>ROUND(AB24*AB31,1)</f>
        <v>131978.4</v>
      </c>
      <c r="AC34" s="27">
        <f>ROUND(AC24*AC31,1)</f>
        <v>130912.9</v>
      </c>
      <c r="AD34" s="27">
        <f>ROUND(AD24*AD31,1)</f>
        <v>131605.9</v>
      </c>
      <c r="AE34" s="27">
        <f>ROUND(AE24*AE31,1)</f>
        <v>131425.3</v>
      </c>
    </row>
    <row r="35" spans="1:31" s="32" customFormat="1" ht="91.5" customHeight="1">
      <c r="A35" s="39">
        <v>4</v>
      </c>
      <c r="B35" s="37" t="s">
        <v>96</v>
      </c>
      <c r="C35" s="36" t="s">
        <v>28</v>
      </c>
      <c r="D35" s="4" t="s">
        <v>98</v>
      </c>
      <c r="E35" s="4">
        <v>44149</v>
      </c>
      <c r="F35" s="4" t="s">
        <v>89</v>
      </c>
      <c r="G35" s="4" t="s">
        <v>89</v>
      </c>
      <c r="H35" s="4" t="s">
        <v>89</v>
      </c>
      <c r="I35" s="4" t="s">
        <v>89</v>
      </c>
      <c r="J35" s="4" t="s">
        <v>89</v>
      </c>
      <c r="K35" s="4">
        <f>E35</f>
        <v>44149</v>
      </c>
      <c r="L35" s="38">
        <v>1600431.3</v>
      </c>
      <c r="M35" s="4" t="s">
        <v>89</v>
      </c>
      <c r="N35" s="4" t="s">
        <v>89</v>
      </c>
      <c r="O35" s="4" t="s">
        <v>89</v>
      </c>
      <c r="P35" s="4" t="s">
        <v>89</v>
      </c>
      <c r="Q35" s="4" t="s">
        <v>89</v>
      </c>
      <c r="R35" s="38">
        <f>L35</f>
        <v>1600431.3</v>
      </c>
      <c r="S35" s="33"/>
      <c r="T35" s="33"/>
      <c r="U35" s="33"/>
      <c r="V35" s="33"/>
      <c r="W35" s="33"/>
      <c r="X35" s="33"/>
      <c r="Y35" s="33"/>
      <c r="Z35" s="35"/>
      <c r="AA35" s="27"/>
      <c r="AB35" s="27"/>
      <c r="AC35" s="27"/>
      <c r="AD35" s="27"/>
      <c r="AE35" s="27"/>
    </row>
    <row r="36" spans="1:31" s="32" customFormat="1" ht="51">
      <c r="A36" s="4">
        <v>5</v>
      </c>
      <c r="B36" s="36" t="s">
        <v>52</v>
      </c>
      <c r="C36" s="36" t="s">
        <v>70</v>
      </c>
      <c r="D36" s="4" t="s">
        <v>71</v>
      </c>
      <c r="E36" s="4" t="s">
        <v>89</v>
      </c>
      <c r="F36" s="4">
        <f>AA23-F39</f>
        <v>20421</v>
      </c>
      <c r="G36" s="4">
        <f>AB23-G39</f>
        <v>21387</v>
      </c>
      <c r="H36" s="4">
        <f>AC23-H39</f>
        <v>21894</v>
      </c>
      <c r="I36" s="4">
        <f>AD23-I39</f>
        <v>22032</v>
      </c>
      <c r="J36" s="4">
        <f>AE23-J39</f>
        <v>22032</v>
      </c>
      <c r="K36" s="39">
        <f>F36+G36+H36+I36+J36</f>
        <v>107766</v>
      </c>
      <c r="L36" s="4" t="s">
        <v>89</v>
      </c>
      <c r="M36" s="51">
        <v>594449.2</v>
      </c>
      <c r="N36" s="40">
        <f>AB33+AB42-N39</f>
        <v>607282.6</v>
      </c>
      <c r="O36" s="40">
        <f>AC33+AC42-O39</f>
        <v>629342.2999999999</v>
      </c>
      <c r="P36" s="40">
        <f>AD33+AD42-P39</f>
        <v>642140.6</v>
      </c>
      <c r="Q36" s="40">
        <f>AE33+AE42-Q39</f>
        <v>500752.7</v>
      </c>
      <c r="R36" s="3">
        <f>M36+N36+O36+P36+Q36</f>
        <v>2973967.4</v>
      </c>
      <c r="S36" s="33"/>
      <c r="T36" s="33"/>
      <c r="U36" s="33"/>
      <c r="V36" s="33"/>
      <c r="W36" s="33"/>
      <c r="X36" s="33"/>
      <c r="Y36" s="33">
        <f>AA36/AA30</f>
        <v>0.09431225725224203</v>
      </c>
      <c r="Z36" s="35" t="s">
        <v>59</v>
      </c>
      <c r="AA36" s="27">
        <f>AA30-AA33-AA34</f>
        <v>27908.089999999967</v>
      </c>
      <c r="AB36" s="27">
        <f>AB30-AB33-AB34</f>
        <v>26611.199999999983</v>
      </c>
      <c r="AC36" s="27">
        <f>AC30-AC33-AC34</f>
        <v>26959.600000000006</v>
      </c>
      <c r="AD36" s="27">
        <f>AD30-AD33-AD34</f>
        <v>27534.600000000035</v>
      </c>
      <c r="AE36" s="27">
        <f>AE30-AE33-AE34</f>
        <v>27496.900000000023</v>
      </c>
    </row>
    <row r="37" spans="1:31" s="32" customFormat="1" ht="41.25" customHeight="1">
      <c r="A37" s="4">
        <v>6</v>
      </c>
      <c r="B37" s="36" t="s">
        <v>69</v>
      </c>
      <c r="C37" s="36" t="s">
        <v>70</v>
      </c>
      <c r="D37" s="4" t="s">
        <v>71</v>
      </c>
      <c r="E37" s="4" t="s">
        <v>89</v>
      </c>
      <c r="F37" s="4">
        <f aca="true" t="shared" si="2" ref="F37:H38">AA24</f>
        <v>21171</v>
      </c>
      <c r="G37" s="4">
        <f t="shared" si="2"/>
        <v>22050</v>
      </c>
      <c r="H37" s="4">
        <f t="shared" si="2"/>
        <v>23080</v>
      </c>
      <c r="I37" s="4">
        <f>AD24</f>
        <v>23731</v>
      </c>
      <c r="J37" s="4">
        <f>AE24</f>
        <v>23731</v>
      </c>
      <c r="K37" s="39">
        <f>F37+G37+H37+I37+J37</f>
        <v>113763</v>
      </c>
      <c r="L37" s="4" t="s">
        <v>89</v>
      </c>
      <c r="M37" s="52">
        <v>843777.2</v>
      </c>
      <c r="N37" s="3">
        <f>AB34+AB44</f>
        <v>862484.8</v>
      </c>
      <c r="O37" s="3">
        <f>AC34+AC44</f>
        <v>915976</v>
      </c>
      <c r="P37" s="3">
        <f>AD34+AD44</f>
        <v>956466.4</v>
      </c>
      <c r="Q37" s="3">
        <f>AE34+AE44</f>
        <v>742706.5</v>
      </c>
      <c r="R37" s="3">
        <f>M37+N37+O37+P37+Q37</f>
        <v>4321410.9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32" customFormat="1" ht="51">
      <c r="A38" s="4">
        <v>7</v>
      </c>
      <c r="B38" s="36" t="s">
        <v>53</v>
      </c>
      <c r="C38" s="36" t="s">
        <v>70</v>
      </c>
      <c r="D38" s="4" t="s">
        <v>71</v>
      </c>
      <c r="E38" s="4" t="s">
        <v>89</v>
      </c>
      <c r="F38" s="4">
        <f t="shared" si="2"/>
        <v>4341</v>
      </c>
      <c r="G38" s="4">
        <f t="shared" si="2"/>
        <v>4446</v>
      </c>
      <c r="H38" s="4">
        <f t="shared" si="2"/>
        <v>4753</v>
      </c>
      <c r="I38" s="4">
        <f>AD25</f>
        <v>4965</v>
      </c>
      <c r="J38" s="4">
        <f>AE25</f>
        <v>4965</v>
      </c>
      <c r="K38" s="39">
        <f>F38+G38+H38+I38+J38</f>
        <v>23470</v>
      </c>
      <c r="L38" s="4" t="s">
        <v>89</v>
      </c>
      <c r="M38" s="52">
        <v>192077.59</v>
      </c>
      <c r="N38" s="3">
        <f>AB36+AB46</f>
        <v>193777.3</v>
      </c>
      <c r="O38" s="3">
        <f>AC36+AC46</f>
        <v>209344.9</v>
      </c>
      <c r="P38" s="3">
        <f>AD36+AD46</f>
        <v>221393.20000000004</v>
      </c>
      <c r="Q38" s="3">
        <f>AE36+AE46</f>
        <v>185159.2</v>
      </c>
      <c r="R38" s="3">
        <f>M38+N38+O38+P38+Q38</f>
        <v>1001752.1900000002</v>
      </c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/>
      <c r="AC38" s="33"/>
      <c r="AD38" s="33"/>
      <c r="AE38" s="33"/>
    </row>
    <row r="39" spans="1:31" s="32" customFormat="1" ht="51">
      <c r="A39" s="4">
        <v>8</v>
      </c>
      <c r="B39" s="36" t="s">
        <v>73</v>
      </c>
      <c r="C39" s="36" t="s">
        <v>70</v>
      </c>
      <c r="D39" s="4" t="s">
        <v>71</v>
      </c>
      <c r="E39" s="4" t="s">
        <v>89</v>
      </c>
      <c r="F39" s="4">
        <f>AA52</f>
        <v>95</v>
      </c>
      <c r="G39" s="4">
        <f>AB52</f>
        <v>108</v>
      </c>
      <c r="H39" s="4">
        <f>AC52</f>
        <v>71</v>
      </c>
      <c r="I39" s="4">
        <f>AD52</f>
        <v>60</v>
      </c>
      <c r="J39" s="4">
        <f>AE52</f>
        <v>60</v>
      </c>
      <c r="K39" s="39">
        <f>F39+G39+H39+I39+J39</f>
        <v>394</v>
      </c>
      <c r="L39" s="4" t="s">
        <v>89</v>
      </c>
      <c r="M39" s="52">
        <v>5504.7</v>
      </c>
      <c r="N39" s="3">
        <f>AB59+AB61</f>
        <v>6210.299999999999</v>
      </c>
      <c r="O39" s="3">
        <f>AC59+AC61</f>
        <v>4108.9</v>
      </c>
      <c r="P39" s="3">
        <f>AD59+AD61</f>
        <v>3537.1</v>
      </c>
      <c r="Q39" s="3">
        <f>AE59+AE61</f>
        <v>4310.3</v>
      </c>
      <c r="R39" s="3">
        <f>M39+N39+O39+P39+Q39</f>
        <v>23671.3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32" customFormat="1" ht="18" customHeight="1">
      <c r="A40" s="4"/>
      <c r="B40" s="87" t="s">
        <v>38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33"/>
      <c r="T40" s="33"/>
      <c r="U40" s="33"/>
      <c r="V40" s="33"/>
      <c r="W40" s="33"/>
      <c r="X40" s="33"/>
      <c r="Y40" s="33"/>
      <c r="Z40" s="35"/>
      <c r="AA40" s="35">
        <v>2016</v>
      </c>
      <c r="AB40" s="35">
        <v>2017</v>
      </c>
      <c r="AC40" s="35">
        <v>2018</v>
      </c>
      <c r="AD40" s="35">
        <v>2019</v>
      </c>
      <c r="AE40" s="35">
        <v>2020</v>
      </c>
    </row>
    <row r="41" spans="1:31" s="32" customFormat="1" ht="30" customHeight="1">
      <c r="A41" s="47">
        <v>9</v>
      </c>
      <c r="B41" s="30" t="s">
        <v>97</v>
      </c>
      <c r="C41" s="36" t="s">
        <v>27</v>
      </c>
      <c r="D41" s="4" t="s">
        <v>99</v>
      </c>
      <c r="E41" s="4">
        <v>25562</v>
      </c>
      <c r="F41" s="4" t="s">
        <v>89</v>
      </c>
      <c r="G41" s="4" t="s">
        <v>89</v>
      </c>
      <c r="H41" s="4" t="s">
        <v>89</v>
      </c>
      <c r="I41" s="4" t="s">
        <v>89</v>
      </c>
      <c r="J41" s="4" t="s">
        <v>89</v>
      </c>
      <c r="K41" s="4">
        <f>E41</f>
        <v>25562</v>
      </c>
      <c r="L41" s="3">
        <v>240793.2</v>
      </c>
      <c r="M41" s="4" t="s">
        <v>89</v>
      </c>
      <c r="N41" s="4" t="s">
        <v>89</v>
      </c>
      <c r="O41" s="4" t="s">
        <v>89</v>
      </c>
      <c r="P41" s="4" t="s">
        <v>89</v>
      </c>
      <c r="Q41" s="4" t="s">
        <v>89</v>
      </c>
      <c r="R41" s="3">
        <f>L41</f>
        <v>240793.2</v>
      </c>
      <c r="S41" s="33"/>
      <c r="T41" s="33"/>
      <c r="U41" s="33"/>
      <c r="V41" s="33"/>
      <c r="W41" s="33"/>
      <c r="X41" s="33"/>
      <c r="Y41" s="33"/>
      <c r="Z41" s="35"/>
      <c r="AA41" s="35"/>
      <c r="AB41" s="35"/>
      <c r="AC41" s="35"/>
      <c r="AD41" s="35"/>
      <c r="AE41" s="35"/>
    </row>
    <row r="42" spans="1:31" s="32" customFormat="1" ht="28.5" customHeight="1">
      <c r="A42" s="83">
        <v>10</v>
      </c>
      <c r="B42" s="86" t="s">
        <v>75</v>
      </c>
      <c r="C42" s="36" t="s">
        <v>70</v>
      </c>
      <c r="D42" s="4" t="s">
        <v>71</v>
      </c>
      <c r="E42" s="4" t="s">
        <v>89</v>
      </c>
      <c r="F42" s="4">
        <v>26216</v>
      </c>
      <c r="G42" s="4" t="s">
        <v>89</v>
      </c>
      <c r="H42" s="4" t="s">
        <v>89</v>
      </c>
      <c r="I42" s="4" t="s">
        <v>89</v>
      </c>
      <c r="J42" s="4" t="s">
        <v>89</v>
      </c>
      <c r="K42" s="4">
        <f>F42</f>
        <v>26216</v>
      </c>
      <c r="L42" s="95" t="s">
        <v>89</v>
      </c>
      <c r="M42" s="85">
        <v>258858.1</v>
      </c>
      <c r="N42" s="85">
        <f>260021.3+91.1</f>
        <v>260112.4</v>
      </c>
      <c r="O42" s="85">
        <f>267793.7+109.3</f>
        <v>267903</v>
      </c>
      <c r="P42" s="85">
        <f>267694.7+109.3</f>
        <v>267804</v>
      </c>
      <c r="Q42" s="85">
        <v>320413.4</v>
      </c>
      <c r="R42" s="85">
        <f>M42+N42+O42+P42+Q42</f>
        <v>1375090.9</v>
      </c>
      <c r="S42" s="33"/>
      <c r="T42" s="33"/>
      <c r="U42" s="33"/>
      <c r="V42" s="33"/>
      <c r="W42" s="33"/>
      <c r="X42" s="33"/>
      <c r="Y42" s="33">
        <f>AA42/AA49</f>
        <v>0.34932353927490256</v>
      </c>
      <c r="Z42" s="35" t="s">
        <v>57</v>
      </c>
      <c r="AA42" s="27">
        <v>457297</v>
      </c>
      <c r="AB42" s="27">
        <v>484836.4</v>
      </c>
      <c r="AC42" s="27">
        <v>508862.7</v>
      </c>
      <c r="AD42" s="27">
        <v>523161.3</v>
      </c>
      <c r="AE42" s="27">
        <v>382714.7</v>
      </c>
    </row>
    <row r="43" spans="1:31" s="32" customFormat="1" ht="40.5" customHeight="1">
      <c r="A43" s="84"/>
      <c r="B43" s="86"/>
      <c r="C43" s="36" t="s">
        <v>90</v>
      </c>
      <c r="D43" s="4" t="s">
        <v>91</v>
      </c>
      <c r="E43" s="4" t="s">
        <v>89</v>
      </c>
      <c r="F43" s="4" t="s">
        <v>89</v>
      </c>
      <c r="G43" s="41">
        <v>30201961</v>
      </c>
      <c r="H43" s="41">
        <f>G43</f>
        <v>30201961</v>
      </c>
      <c r="I43" s="41">
        <f>H43</f>
        <v>30201961</v>
      </c>
      <c r="J43" s="41">
        <f>I43</f>
        <v>30201961</v>
      </c>
      <c r="K43" s="41">
        <f>G43+H43+I43+J43</f>
        <v>120807844</v>
      </c>
      <c r="L43" s="95"/>
      <c r="M43" s="85"/>
      <c r="N43" s="85"/>
      <c r="O43" s="85"/>
      <c r="P43" s="85"/>
      <c r="Q43" s="85"/>
      <c r="R43" s="85"/>
      <c r="S43" s="33"/>
      <c r="T43" s="33"/>
      <c r="U43" s="33"/>
      <c r="V43" s="33"/>
      <c r="W43" s="33"/>
      <c r="X43" s="33"/>
      <c r="Y43" s="33"/>
      <c r="Z43" s="35"/>
      <c r="AA43" s="27"/>
      <c r="AB43" s="27"/>
      <c r="AC43" s="27"/>
      <c r="AD43" s="27"/>
      <c r="AE43" s="27"/>
    </row>
    <row r="44" spans="1:31" s="32" customFormat="1" ht="12.75" customHeight="1">
      <c r="A44" s="4"/>
      <c r="B44" s="86" t="s">
        <v>103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33"/>
      <c r="T44" s="33"/>
      <c r="U44" s="33"/>
      <c r="V44" s="33"/>
      <c r="W44" s="33"/>
      <c r="X44" s="33"/>
      <c r="Y44" s="33">
        <f>AA44/AA49</f>
        <v>0.5281524689231398</v>
      </c>
      <c r="Z44" s="35" t="s">
        <v>58</v>
      </c>
      <c r="AA44" s="27">
        <v>691400.7</v>
      </c>
      <c r="AB44" s="27">
        <v>730506.4</v>
      </c>
      <c r="AC44" s="27">
        <v>785063.1</v>
      </c>
      <c r="AD44" s="27">
        <v>824860.5</v>
      </c>
      <c r="AE44" s="27">
        <v>611281.2</v>
      </c>
    </row>
    <row r="45" spans="1:31" s="32" customFormat="1" ht="26.25" customHeight="1">
      <c r="A45" s="4">
        <v>11</v>
      </c>
      <c r="B45" s="42" t="s">
        <v>19</v>
      </c>
      <c r="C45" s="36" t="s">
        <v>27</v>
      </c>
      <c r="D45" s="4" t="s">
        <v>99</v>
      </c>
      <c r="E45" s="39">
        <v>710</v>
      </c>
      <c r="F45" s="39" t="s">
        <v>89</v>
      </c>
      <c r="G45" s="39" t="s">
        <v>89</v>
      </c>
      <c r="H45" s="39" t="s">
        <v>89</v>
      </c>
      <c r="I45" s="39" t="s">
        <v>89</v>
      </c>
      <c r="J45" s="39" t="s">
        <v>89</v>
      </c>
      <c r="K45" s="39">
        <f>E45</f>
        <v>710</v>
      </c>
      <c r="L45" s="40">
        <v>7014.8</v>
      </c>
      <c r="M45" s="39" t="s">
        <v>89</v>
      </c>
      <c r="N45" s="39" t="s">
        <v>89</v>
      </c>
      <c r="O45" s="39" t="s">
        <v>89</v>
      </c>
      <c r="P45" s="39" t="s">
        <v>89</v>
      </c>
      <c r="Q45" s="39" t="s">
        <v>89</v>
      </c>
      <c r="R45" s="43">
        <f>L45</f>
        <v>7014.8</v>
      </c>
      <c r="S45" s="33"/>
      <c r="T45" s="33"/>
      <c r="U45" s="33"/>
      <c r="V45" s="33"/>
      <c r="W45" s="33"/>
      <c r="X45" s="33"/>
      <c r="Y45" s="33"/>
      <c r="Z45" s="35"/>
      <c r="AA45" s="27"/>
      <c r="AB45" s="27"/>
      <c r="AC45" s="27"/>
      <c r="AD45" s="27"/>
      <c r="AE45" s="27"/>
    </row>
    <row r="46" spans="1:31" s="32" customFormat="1" ht="28.5" customHeight="1">
      <c r="A46" s="4">
        <v>12</v>
      </c>
      <c r="B46" s="36" t="s">
        <v>54</v>
      </c>
      <c r="C46" s="36" t="s">
        <v>76</v>
      </c>
      <c r="D46" s="4" t="s">
        <v>71</v>
      </c>
      <c r="E46" s="4" t="s">
        <v>89</v>
      </c>
      <c r="F46" s="4">
        <v>710</v>
      </c>
      <c r="G46" s="4">
        <v>497</v>
      </c>
      <c r="H46" s="4">
        <v>710</v>
      </c>
      <c r="I46" s="4">
        <v>710</v>
      </c>
      <c r="J46" s="4">
        <v>710</v>
      </c>
      <c r="K46" s="4">
        <f>F46+G46+H46+I46+J46</f>
        <v>3337</v>
      </c>
      <c r="L46" s="4" t="s">
        <v>89</v>
      </c>
      <c r="M46" s="3">
        <f>7014.8-133.8</f>
        <v>6881</v>
      </c>
      <c r="N46" s="3">
        <v>4749</v>
      </c>
      <c r="O46" s="3">
        <v>11870.7</v>
      </c>
      <c r="P46" s="3">
        <v>11816</v>
      </c>
      <c r="Q46" s="3">
        <v>7265</v>
      </c>
      <c r="R46" s="3">
        <f>M46+N46+O46+P46+Q46</f>
        <v>42581.7</v>
      </c>
      <c r="S46" s="33"/>
      <c r="T46" s="33"/>
      <c r="U46" s="33"/>
      <c r="V46" s="33"/>
      <c r="W46" s="33"/>
      <c r="X46" s="33"/>
      <c r="Y46" s="33">
        <f>AA46/AA49</f>
        <v>0.12252399180195753</v>
      </c>
      <c r="Z46" s="35" t="s">
        <v>59</v>
      </c>
      <c r="AA46" s="27">
        <v>160395.3</v>
      </c>
      <c r="AB46" s="27">
        <v>167166.1</v>
      </c>
      <c r="AC46" s="27">
        <v>182385.3</v>
      </c>
      <c r="AD46" s="27">
        <v>193858.6</v>
      </c>
      <c r="AE46" s="27">
        <v>157662.3</v>
      </c>
    </row>
    <row r="47" spans="1:31" s="32" customFormat="1" ht="16.5" customHeight="1">
      <c r="A47" s="4"/>
      <c r="B47" s="87" t="s">
        <v>40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33"/>
      <c r="T47" s="33"/>
      <c r="U47" s="33"/>
      <c r="V47" s="33"/>
      <c r="W47" s="33"/>
      <c r="X47" s="33"/>
      <c r="Y47" s="33"/>
      <c r="Z47" s="33"/>
      <c r="AA47" s="28"/>
      <c r="AB47" s="28"/>
      <c r="AC47" s="28"/>
      <c r="AD47" s="28"/>
      <c r="AE47" s="28"/>
    </row>
    <row r="48" spans="1:31" s="32" customFormat="1" ht="79.5" customHeight="1">
      <c r="A48" s="4">
        <v>13</v>
      </c>
      <c r="B48" s="36" t="s">
        <v>100</v>
      </c>
      <c r="C48" s="36" t="s">
        <v>29</v>
      </c>
      <c r="D48" s="4" t="s">
        <v>25</v>
      </c>
      <c r="E48" s="4">
        <v>4473</v>
      </c>
      <c r="F48" s="39" t="s">
        <v>89</v>
      </c>
      <c r="G48" s="39" t="s">
        <v>89</v>
      </c>
      <c r="H48" s="39" t="s">
        <v>89</v>
      </c>
      <c r="I48" s="39" t="s">
        <v>89</v>
      </c>
      <c r="J48" s="39" t="s">
        <v>89</v>
      </c>
      <c r="K48" s="4">
        <f>E48</f>
        <v>4473</v>
      </c>
      <c r="L48" s="38">
        <v>120017.8</v>
      </c>
      <c r="M48" s="39" t="s">
        <v>89</v>
      </c>
      <c r="N48" s="39" t="s">
        <v>89</v>
      </c>
      <c r="O48" s="39" t="s">
        <v>89</v>
      </c>
      <c r="P48" s="39" t="s">
        <v>89</v>
      </c>
      <c r="Q48" s="39" t="s">
        <v>89</v>
      </c>
      <c r="R48" s="3">
        <f>L48</f>
        <v>120017.8</v>
      </c>
      <c r="S48" s="33"/>
      <c r="T48" s="33"/>
      <c r="U48" s="33"/>
      <c r="V48" s="33"/>
      <c r="W48" s="33"/>
      <c r="X48" s="33"/>
      <c r="Y48" s="33"/>
      <c r="Z48" s="44"/>
      <c r="AA48" s="45"/>
      <c r="AB48" s="45"/>
      <c r="AC48" s="45"/>
      <c r="AD48" s="45"/>
      <c r="AE48" s="45"/>
    </row>
    <row r="49" spans="1:31" s="32" customFormat="1" ht="16.5" customHeight="1">
      <c r="A49" s="4"/>
      <c r="B49" s="82" t="s">
        <v>56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46"/>
      <c r="S49" s="33"/>
      <c r="T49" s="33"/>
      <c r="U49" s="33"/>
      <c r="V49" s="33"/>
      <c r="W49" s="33"/>
      <c r="X49" s="33"/>
      <c r="Y49" s="33"/>
      <c r="Z49" s="33"/>
      <c r="AA49" s="28">
        <f>AA42+AA44+AA46</f>
        <v>1309093</v>
      </c>
      <c r="AB49" s="28">
        <f>AB42+AB44+AB46</f>
        <v>1382508.9000000001</v>
      </c>
      <c r="AC49" s="28">
        <f>AC42+AC44+AC46</f>
        <v>1476311.1</v>
      </c>
      <c r="AD49" s="28">
        <f>AD42+AD44+AD46</f>
        <v>1541880.4000000001</v>
      </c>
      <c r="AE49" s="28">
        <f>AE42+AE44+AE46</f>
        <v>1151658.2</v>
      </c>
    </row>
    <row r="50" spans="1:31" s="32" customFormat="1" ht="30.75" customHeight="1">
      <c r="A50" s="4">
        <v>14</v>
      </c>
      <c r="B50" s="36" t="s">
        <v>22</v>
      </c>
      <c r="C50" s="36" t="s">
        <v>30</v>
      </c>
      <c r="D50" s="4" t="s">
        <v>25</v>
      </c>
      <c r="E50" s="4">
        <v>42</v>
      </c>
      <c r="F50" s="39" t="s">
        <v>89</v>
      </c>
      <c r="G50" s="39" t="s">
        <v>89</v>
      </c>
      <c r="H50" s="39" t="s">
        <v>89</v>
      </c>
      <c r="I50" s="39" t="s">
        <v>89</v>
      </c>
      <c r="J50" s="39" t="s">
        <v>89</v>
      </c>
      <c r="K50" s="4">
        <f>E50</f>
        <v>42</v>
      </c>
      <c r="L50" s="36">
        <v>304.4</v>
      </c>
      <c r="M50" s="39" t="s">
        <v>89</v>
      </c>
      <c r="N50" s="39" t="s">
        <v>89</v>
      </c>
      <c r="O50" s="39" t="s">
        <v>89</v>
      </c>
      <c r="P50" s="39" t="s">
        <v>89</v>
      </c>
      <c r="Q50" s="39" t="s">
        <v>89</v>
      </c>
      <c r="R50" s="36">
        <f>L50</f>
        <v>304.4</v>
      </c>
      <c r="S50" s="33"/>
      <c r="T50" s="33"/>
      <c r="U50" s="33"/>
      <c r="V50" s="33"/>
      <c r="W50" s="33"/>
      <c r="X50" s="33"/>
      <c r="Y50" s="33"/>
      <c r="Z50" s="33"/>
      <c r="AA50" s="28"/>
      <c r="AB50" s="28"/>
      <c r="AC50" s="28"/>
      <c r="AD50" s="28"/>
      <c r="AE50" s="28"/>
    </row>
    <row r="51" spans="1:31" s="32" customFormat="1" ht="178.5">
      <c r="A51" s="4">
        <v>15</v>
      </c>
      <c r="B51" s="36" t="s">
        <v>55</v>
      </c>
      <c r="C51" s="36" t="s">
        <v>30</v>
      </c>
      <c r="D51" s="4" t="s">
        <v>25</v>
      </c>
      <c r="E51" s="4" t="s">
        <v>89</v>
      </c>
      <c r="F51" s="4">
        <v>42</v>
      </c>
      <c r="G51" s="4">
        <v>41</v>
      </c>
      <c r="H51" s="4">
        <v>41</v>
      </c>
      <c r="I51" s="4">
        <f>H51</f>
        <v>41</v>
      </c>
      <c r="J51" s="4">
        <v>42</v>
      </c>
      <c r="K51" s="4">
        <f>F51+G51+H51+I51+J51</f>
        <v>207</v>
      </c>
      <c r="L51" s="4" t="s">
        <v>89</v>
      </c>
      <c r="M51" s="3">
        <f>289.2-5</f>
        <v>284.2</v>
      </c>
      <c r="N51" s="3">
        <v>235.1</v>
      </c>
      <c r="O51" s="3">
        <v>237.7</v>
      </c>
      <c r="P51" s="3">
        <v>232.5</v>
      </c>
      <c r="Q51" s="3">
        <v>304.4</v>
      </c>
      <c r="R51" s="3">
        <f>M51+N51+O51+P51+Q51</f>
        <v>1293.9</v>
      </c>
      <c r="S51" s="33"/>
      <c r="T51" s="33"/>
      <c r="U51" s="33"/>
      <c r="V51" s="33"/>
      <c r="W51" s="33"/>
      <c r="X51" s="33"/>
      <c r="Y51" s="33"/>
      <c r="Z51" s="33"/>
      <c r="AA51" s="29">
        <v>2016</v>
      </c>
      <c r="AB51" s="29">
        <v>2017</v>
      </c>
      <c r="AC51" s="29">
        <v>2018</v>
      </c>
      <c r="AD51" s="29">
        <v>2019</v>
      </c>
      <c r="AE51" s="29">
        <v>2020</v>
      </c>
    </row>
    <row r="52" spans="27:31" ht="15">
      <c r="AA52" s="25">
        <v>95</v>
      </c>
      <c r="AB52" s="25">
        <v>108</v>
      </c>
      <c r="AC52" s="25">
        <v>71</v>
      </c>
      <c r="AD52" s="25">
        <v>60</v>
      </c>
      <c r="AE52" s="25">
        <v>60</v>
      </c>
    </row>
    <row r="53" spans="12:18" ht="15" hidden="1">
      <c r="L53" s="19" t="e">
        <f>L30+L36+L46+#REF!+#REF!+L42</f>
        <v>#VALUE!</v>
      </c>
      <c r="M53" s="14" t="e">
        <f>M30+M36+M46+#REF!+#REF!+M42</f>
        <v>#REF!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/>
    </row>
    <row r="54" spans="12:18" ht="15" hidden="1">
      <c r="L54" s="19" t="e">
        <f>L53-'[1]Лист1'!$E$101</f>
        <v>#VALUE!</v>
      </c>
      <c r="M54" s="14" t="e">
        <f>M53-'[1]Лист1'!$F$101</f>
        <v>#REF!</v>
      </c>
      <c r="N54" s="14" t="e">
        <f>N53-'[1]Лист1'!$G$101</f>
        <v>#REF!</v>
      </c>
      <c r="O54" s="14" t="e">
        <f>O53-'[1]Лист1'!$H$101</f>
        <v>#REF!</v>
      </c>
      <c r="P54" s="14" t="e">
        <f>P53-'[1]Лист1'!$I$101</f>
        <v>#REF!</v>
      </c>
      <c r="Q54" s="14" t="e">
        <f>Q53-'[1]Лист1'!$J$101</f>
        <v>#REF!</v>
      </c>
      <c r="R54" s="14"/>
    </row>
    <row r="55" spans="12:18" ht="15" hidden="1">
      <c r="L55" s="19"/>
      <c r="M55" s="14"/>
      <c r="N55" s="14"/>
      <c r="O55" s="14"/>
      <c r="P55" s="14"/>
      <c r="Q55" s="14"/>
      <c r="R55" s="14"/>
    </row>
    <row r="56" spans="12:19" ht="15" hidden="1">
      <c r="L56" s="20" t="e">
        <f aca="true" t="shared" si="3" ref="L56:Q56">L36/E36</f>
        <v>#VALUE!</v>
      </c>
      <c r="M56" s="16">
        <f t="shared" si="3"/>
        <v>29.10970079819793</v>
      </c>
      <c r="N56" s="16">
        <f t="shared" si="3"/>
        <v>28.39494085191939</v>
      </c>
      <c r="O56" s="16">
        <f t="shared" si="3"/>
        <v>28.74496665753174</v>
      </c>
      <c r="P56" s="16">
        <f t="shared" si="3"/>
        <v>29.14581517792302</v>
      </c>
      <c r="Q56" s="16">
        <f t="shared" si="3"/>
        <v>22.728426833696442</v>
      </c>
      <c r="R56" s="31"/>
      <c r="S56" s="25" t="s">
        <v>44</v>
      </c>
    </row>
    <row r="57" spans="12:18" ht="15">
      <c r="L57" s="19"/>
      <c r="M57" s="14"/>
      <c r="N57" s="14"/>
      <c r="O57" s="14"/>
      <c r="P57" s="14"/>
      <c r="Q57" s="14"/>
      <c r="R57" s="14"/>
    </row>
    <row r="58" spans="12:26" ht="15">
      <c r="L58" s="19"/>
      <c r="M58" s="14"/>
      <c r="N58" s="14"/>
      <c r="O58" s="14"/>
      <c r="P58" s="14"/>
      <c r="Q58" s="14"/>
      <c r="R58" s="14"/>
      <c r="Z58" s="25" t="s">
        <v>77</v>
      </c>
    </row>
    <row r="59" spans="2:31" ht="15">
      <c r="B59" s="5" t="s">
        <v>49</v>
      </c>
      <c r="L59" s="19"/>
      <c r="N59" s="5" t="s">
        <v>87</v>
      </c>
      <c r="AA59" s="25">
        <f>ROUND(AA52*AA31,1)</f>
        <v>610.8</v>
      </c>
      <c r="AB59" s="25">
        <f>ROUND(AB52*AB31,1)</f>
        <v>646.4</v>
      </c>
      <c r="AC59" s="25">
        <f>ROUND(AC52*AC31,1)</f>
        <v>402.7</v>
      </c>
      <c r="AD59" s="25">
        <f>ROUND(AD52*AD31,1)</f>
        <v>332.7</v>
      </c>
      <c r="AE59" s="25">
        <f>ROUND(AE52*AE31,1)</f>
        <v>332.3</v>
      </c>
    </row>
    <row r="60" spans="12:30" ht="15" hidden="1">
      <c r="L60" s="19"/>
      <c r="M60" s="19"/>
      <c r="N60" s="59">
        <f>N30-'[2]2016'!$M$24-'[2]2016'!$M$25</f>
        <v>1.382431946694851E-10</v>
      </c>
      <c r="O60" s="14"/>
      <c r="P60" s="14"/>
      <c r="Q60" s="14"/>
      <c r="R60" s="14"/>
      <c r="S60" s="25" t="s">
        <v>79</v>
      </c>
      <c r="Z60" s="25" t="s">
        <v>78</v>
      </c>
      <c r="AB60" s="17"/>
      <c r="AC60" s="17"/>
      <c r="AD60" s="17"/>
    </row>
    <row r="61" spans="12:31" ht="15" hidden="1">
      <c r="L61" s="19"/>
      <c r="M61" s="54"/>
      <c r="N61" s="28">
        <f>N32-'[2]2016'!$M$21-'[2]2016'!$M$22</f>
        <v>-46532.500000000015</v>
      </c>
      <c r="O61" s="14"/>
      <c r="P61" s="14"/>
      <c r="Q61" s="14"/>
      <c r="R61" s="14"/>
      <c r="S61" s="25" t="s">
        <v>80</v>
      </c>
      <c r="AA61" s="26">
        <v>4781.4</v>
      </c>
      <c r="AB61" s="25">
        <v>5563.9</v>
      </c>
      <c r="AC61" s="25">
        <v>3706.2</v>
      </c>
      <c r="AD61" s="25">
        <v>3204.4</v>
      </c>
      <c r="AE61" s="25">
        <v>3978</v>
      </c>
    </row>
    <row r="62" spans="6:19" ht="15" hidden="1">
      <c r="F62" s="5">
        <f>F36+F37+F38+F39</f>
        <v>46028</v>
      </c>
      <c r="G62" s="5">
        <f>G36+G37+G38+G39</f>
        <v>47991</v>
      </c>
      <c r="H62" s="5">
        <f>H36+H37+H38+H39</f>
        <v>49798</v>
      </c>
      <c r="I62" s="5">
        <f>I36+I37+I38+I39</f>
        <v>50788</v>
      </c>
      <c r="J62" s="5">
        <f>J36+J37+J38+J39</f>
        <v>50788</v>
      </c>
      <c r="L62" s="5"/>
      <c r="M62" s="55"/>
      <c r="N62" s="60">
        <f>N36+N37+N38+N39-'[2]2016'!$M$26-'[2]2016'!$M$27-'[2]2016'!$M$29-'[2]2016'!$M$30</f>
        <v>-2236.9000000000233</v>
      </c>
      <c r="O62" s="14"/>
      <c r="P62" s="14"/>
      <c r="Q62" s="14"/>
      <c r="R62" s="14"/>
      <c r="S62" s="25" t="s">
        <v>82</v>
      </c>
    </row>
    <row r="63" spans="13:19" ht="15" hidden="1">
      <c r="M63" s="19"/>
      <c r="N63" s="59">
        <f>N42-'[2]2016'!$M$31</f>
        <v>-394.9000000000233</v>
      </c>
      <c r="S63" s="25" t="s">
        <v>83</v>
      </c>
    </row>
    <row r="64" spans="13:19" ht="15" hidden="1">
      <c r="M64" s="19"/>
      <c r="N64" s="59">
        <f>N46-'[2]2016'!$M$32</f>
        <v>-2682.2</v>
      </c>
      <c r="S64" s="25" t="s">
        <v>84</v>
      </c>
    </row>
    <row r="65" spans="13:27" ht="15" hidden="1">
      <c r="M65" s="56"/>
      <c r="N65" s="28">
        <f>N51-'[2]2016'!$M$70-'[2]2016'!$M$71</f>
        <v>0</v>
      </c>
      <c r="S65" s="25" t="s">
        <v>85</v>
      </c>
      <c r="AA65" s="26"/>
    </row>
    <row r="66" spans="14:27" ht="15" hidden="1">
      <c r="N66" s="6"/>
      <c r="AA66" s="26"/>
    </row>
    <row r="67" ht="15" hidden="1">
      <c r="AA67" s="26"/>
    </row>
    <row r="68" spans="13:27" ht="15" hidden="1">
      <c r="M68" s="53">
        <f>M36+M37+M38+M39</f>
        <v>1635808.69</v>
      </c>
      <c r="N68" s="53">
        <f>N36+N37+N38+N39</f>
        <v>1669755</v>
      </c>
      <c r="O68" s="53">
        <f>O36+O37+O38+O39</f>
        <v>1758772.0999999996</v>
      </c>
      <c r="P68" s="53">
        <f>P36+P37+P38+P39</f>
        <v>1823537.3</v>
      </c>
      <c r="Q68" s="53">
        <f>Q36+Q37+Q38+Q39</f>
        <v>1432928.7</v>
      </c>
      <c r="R68" s="14"/>
      <c r="AA68" s="26"/>
    </row>
    <row r="69" spans="10:27" ht="15" hidden="1">
      <c r="J69" s="23" t="s">
        <v>86</v>
      </c>
      <c r="K69" s="23"/>
      <c r="M69" s="33">
        <f>ROUND(M68/F62,1)</f>
        <v>35.5</v>
      </c>
      <c r="N69" s="33">
        <f>ROUND(N68/G62,1)</f>
        <v>34.8</v>
      </c>
      <c r="O69" s="33">
        <f>ROUND(O68/H62,1)</f>
        <v>35.3</v>
      </c>
      <c r="P69" s="33">
        <f>ROUND(P68/I62,1)</f>
        <v>35.9</v>
      </c>
      <c r="Q69" s="33">
        <f>ROUND(Q68/J62,1)</f>
        <v>28.2</v>
      </c>
      <c r="R69" s="25"/>
      <c r="AA69" s="26"/>
    </row>
    <row r="70" spans="13:17" ht="15" hidden="1">
      <c r="M70" s="5">
        <v>35.5</v>
      </c>
      <c r="N70" s="5">
        <v>34.8</v>
      </c>
      <c r="O70" s="5">
        <v>35.3</v>
      </c>
      <c r="P70" s="5">
        <v>35.9</v>
      </c>
      <c r="Q70" s="5">
        <v>28.2</v>
      </c>
    </row>
    <row r="71" spans="13:17" ht="15" hidden="1">
      <c r="M71" s="5">
        <f>M69-M70</f>
        <v>0</v>
      </c>
      <c r="N71" s="5">
        <f>N69-N70</f>
        <v>0</v>
      </c>
      <c r="O71" s="5">
        <f>O69-O70</f>
        <v>0</v>
      </c>
      <c r="P71" s="5">
        <f>P69-P70</f>
        <v>0</v>
      </c>
      <c r="Q71" s="5">
        <f>Q69-Q70</f>
        <v>0</v>
      </c>
    </row>
    <row r="72" ht="15" hidden="1"/>
    <row r="73" ht="15" hidden="1"/>
    <row r="74" ht="15" hidden="1">
      <c r="L74" s="19"/>
    </row>
    <row r="75" ht="15" hidden="1"/>
    <row r="76" ht="15"/>
    <row r="77" ht="15"/>
    <row r="78" ht="15"/>
    <row r="79" ht="15"/>
    <row r="80" ht="15"/>
    <row r="81" ht="15"/>
    <row r="82" ht="15"/>
  </sheetData>
  <sheetProtection/>
  <mergeCells count="43">
    <mergeCell ref="A24:A27"/>
    <mergeCell ref="B25:R25"/>
    <mergeCell ref="B29:R29"/>
    <mergeCell ref="B33:R33"/>
    <mergeCell ref="B31:R31"/>
    <mergeCell ref="B44:R44"/>
    <mergeCell ref="N42:N43"/>
    <mergeCell ref="B34:R34"/>
    <mergeCell ref="B40:R40"/>
    <mergeCell ref="L42:L43"/>
    <mergeCell ref="R42:R43"/>
    <mergeCell ref="B47:R47"/>
    <mergeCell ref="B26:R26"/>
    <mergeCell ref="B27:R27"/>
    <mergeCell ref="B24:R24"/>
    <mergeCell ref="D20:R20"/>
    <mergeCell ref="D21:R21"/>
    <mergeCell ref="L22:R22"/>
    <mergeCell ref="B49:Q49"/>
    <mergeCell ref="A33:A34"/>
    <mergeCell ref="Q42:Q43"/>
    <mergeCell ref="A42:A43"/>
    <mergeCell ref="B42:B43"/>
    <mergeCell ref="M42:M43"/>
    <mergeCell ref="O42:O43"/>
    <mergeCell ref="P42:P43"/>
    <mergeCell ref="A15:Q15"/>
    <mergeCell ref="A16:Q16"/>
    <mergeCell ref="A17:Q17"/>
    <mergeCell ref="A19:Q19"/>
    <mergeCell ref="A20:A23"/>
    <mergeCell ref="B20:B23"/>
    <mergeCell ref="C20:C23"/>
    <mergeCell ref="D22:D23"/>
    <mergeCell ref="E22:K22"/>
    <mergeCell ref="A13:Q13"/>
    <mergeCell ref="A14:Q14"/>
    <mergeCell ref="O1:Q1"/>
    <mergeCell ref="N2:Q2"/>
    <mergeCell ref="O3:Q3"/>
    <mergeCell ref="L6:Q6"/>
    <mergeCell ref="L7:Q7"/>
    <mergeCell ref="L8:Q8"/>
  </mergeCells>
  <printOptions/>
  <pageMargins left="0" right="0" top="0.24" bottom="0.19" header="0.16" footer="0.15"/>
  <pageSetup horizontalDpi="600" verticalDpi="600" orientation="landscape" paperSize="9" scale="77" r:id="rId3"/>
  <rowBreaks count="2" manualBreakCount="2">
    <brk id="32" max="17" man="1"/>
    <brk id="4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Протокольная часть</cp:lastModifiedBy>
  <cp:lastPrinted>2016-12-15T06:59:06Z</cp:lastPrinted>
  <dcterms:created xsi:type="dcterms:W3CDTF">2014-06-08T13:23:30Z</dcterms:created>
  <dcterms:modified xsi:type="dcterms:W3CDTF">2017-02-27T14:00:44Z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