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7F415810-0C4C-411E-9E82-49345C7FB552}" xr6:coauthVersionLast="45" xr6:coauthVersionMax="45" xr10:uidLastSave="{00000000-0000-0000-0000-000000000000}"/>
  <bookViews>
    <workbookView xWindow="-60" yWindow="-60" windowWidth="28920" windowHeight="15660" xr2:uid="{00000000-000D-0000-FFFF-FFFF00000000}"/>
  </bookViews>
  <sheets>
    <sheet name="Проект" sheetId="36" r:id="rId1"/>
  </sheets>
  <definedNames>
    <definedName name="_xlnm.Print_Titles" localSheetId="0">Проект!$5:$7</definedName>
    <definedName name="_xlnm.Print_Area" localSheetId="0">Проект!$B$1:$L$114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2" i="36" l="1"/>
  <c r="F82" i="36"/>
  <c r="G15" i="36"/>
  <c r="G14" i="36"/>
  <c r="G12" i="36" s="1"/>
  <c r="G13" i="36"/>
  <c r="J52" i="36" l="1"/>
  <c r="K52" i="36"/>
  <c r="H52" i="36"/>
  <c r="L52" i="36"/>
  <c r="F52" i="36"/>
  <c r="G52" i="36"/>
  <c r="E55" i="36" l="1"/>
  <c r="E53" i="36"/>
  <c r="I52" i="36"/>
  <c r="E52" i="36" s="1"/>
  <c r="E54" i="36"/>
  <c r="I112" i="36"/>
  <c r="E74" i="36" l="1"/>
  <c r="E75" i="36"/>
  <c r="E76" i="36"/>
  <c r="E78" i="36"/>
  <c r="E85" i="36"/>
  <c r="I81" i="36" l="1"/>
  <c r="L13" i="36"/>
  <c r="K13" i="36"/>
  <c r="J112" i="36"/>
  <c r="K112" i="36"/>
  <c r="L112" i="36"/>
  <c r="E92" i="36"/>
  <c r="E91" i="36"/>
  <c r="E90" i="36"/>
  <c r="E89" i="36"/>
  <c r="F88" i="36"/>
  <c r="E88" i="36" s="1"/>
  <c r="E93" i="36"/>
  <c r="E65" i="36"/>
  <c r="E47" i="36"/>
  <c r="E36" i="36"/>
  <c r="E35" i="36"/>
  <c r="E27" i="36"/>
  <c r="E26" i="36"/>
  <c r="E25" i="36"/>
  <c r="E24" i="36"/>
  <c r="E23" i="36"/>
  <c r="E22" i="36"/>
  <c r="E21" i="36"/>
  <c r="E20" i="36"/>
  <c r="E17" i="36"/>
  <c r="F37" i="36" l="1"/>
  <c r="H13" i="36"/>
  <c r="F13" i="36"/>
  <c r="H14" i="36"/>
  <c r="H15" i="36"/>
  <c r="E82" i="36"/>
  <c r="G81" i="36"/>
  <c r="H81" i="36"/>
  <c r="J81" i="36"/>
  <c r="J80" i="36" s="1"/>
  <c r="K81" i="36"/>
  <c r="F81" i="36"/>
  <c r="F15" i="36"/>
  <c r="F14" i="36"/>
  <c r="F10" i="36"/>
  <c r="G99" i="36"/>
  <c r="H99" i="36"/>
  <c r="I99" i="36"/>
  <c r="J99" i="36"/>
  <c r="K99" i="36"/>
  <c r="L99" i="36"/>
  <c r="F99" i="36"/>
  <c r="E100" i="36"/>
  <c r="G73" i="36"/>
  <c r="H73" i="36"/>
  <c r="I73" i="36"/>
  <c r="J73" i="36"/>
  <c r="K73" i="36"/>
  <c r="L73" i="36"/>
  <c r="F73" i="36"/>
  <c r="E64" i="36"/>
  <c r="E45" i="36"/>
  <c r="F107" i="36"/>
  <c r="G108" i="36"/>
  <c r="G10" i="36" s="1"/>
  <c r="H108" i="36"/>
  <c r="I108" i="36"/>
  <c r="J108" i="36"/>
  <c r="K108" i="36"/>
  <c r="L108" i="36"/>
  <c r="F108" i="36"/>
  <c r="I107" i="36"/>
  <c r="I106" i="36" s="1"/>
  <c r="J107" i="36"/>
  <c r="K107" i="36"/>
  <c r="L107" i="36"/>
  <c r="G11" i="36"/>
  <c r="H83" i="36"/>
  <c r="I83" i="36"/>
  <c r="J83" i="36"/>
  <c r="K83" i="36"/>
  <c r="L83" i="36"/>
  <c r="I15" i="36"/>
  <c r="J15" i="36"/>
  <c r="J11" i="36" s="1"/>
  <c r="K15" i="36"/>
  <c r="L15" i="36"/>
  <c r="I14" i="36"/>
  <c r="I10" i="36" s="1"/>
  <c r="J14" i="36"/>
  <c r="J10" i="36" s="1"/>
  <c r="K14" i="36"/>
  <c r="L14" i="36"/>
  <c r="L10" i="36" s="1"/>
  <c r="G32" i="36"/>
  <c r="H32" i="36"/>
  <c r="I32" i="36"/>
  <c r="J32" i="36"/>
  <c r="K32" i="36"/>
  <c r="L32" i="36"/>
  <c r="F32" i="36"/>
  <c r="F56" i="36"/>
  <c r="G56" i="36"/>
  <c r="H56" i="36"/>
  <c r="I56" i="36"/>
  <c r="J56" i="36"/>
  <c r="K56" i="36"/>
  <c r="L56" i="36"/>
  <c r="E77" i="36"/>
  <c r="E57" i="36"/>
  <c r="F106" i="36"/>
  <c r="E105" i="36"/>
  <c r="E39" i="36"/>
  <c r="G37" i="36"/>
  <c r="H37" i="36"/>
  <c r="I37" i="36"/>
  <c r="J37" i="36"/>
  <c r="K37" i="36"/>
  <c r="L37" i="36"/>
  <c r="E38" i="36"/>
  <c r="E33" i="36"/>
  <c r="H113" i="36"/>
  <c r="H112" i="36" s="1"/>
  <c r="G113" i="36"/>
  <c r="G107" i="36" s="1"/>
  <c r="F112" i="36"/>
  <c r="E114" i="36"/>
  <c r="E72" i="36"/>
  <c r="G112" i="36"/>
  <c r="F59" i="36"/>
  <c r="E103" i="36"/>
  <c r="E34" i="36"/>
  <c r="K10" i="36"/>
  <c r="I43" i="36"/>
  <c r="I13" i="36" s="1"/>
  <c r="J43" i="36"/>
  <c r="J13" i="36" s="1"/>
  <c r="E84" i="36"/>
  <c r="L102" i="36"/>
  <c r="L104" i="36"/>
  <c r="E68" i="36"/>
  <c r="E69" i="36"/>
  <c r="E70" i="36"/>
  <c r="E71" i="36"/>
  <c r="E79" i="36"/>
  <c r="E63" i="36"/>
  <c r="E66" i="36"/>
  <c r="E67" i="36"/>
  <c r="G59" i="36"/>
  <c r="H59" i="36"/>
  <c r="I59" i="36"/>
  <c r="J59" i="36"/>
  <c r="K59" i="36"/>
  <c r="L59" i="36"/>
  <c r="E62" i="36"/>
  <c r="E61" i="36"/>
  <c r="E60" i="36"/>
  <c r="E58" i="36"/>
  <c r="G48" i="36"/>
  <c r="H48" i="36"/>
  <c r="I48" i="36"/>
  <c r="J48" i="36"/>
  <c r="K48" i="36"/>
  <c r="L48" i="36"/>
  <c r="F48" i="36"/>
  <c r="E49" i="36"/>
  <c r="E50" i="36"/>
  <c r="E51" i="36"/>
  <c r="E44" i="36"/>
  <c r="E46" i="36"/>
  <c r="E40" i="36"/>
  <c r="E41" i="36"/>
  <c r="E42" i="36"/>
  <c r="E29" i="36"/>
  <c r="E30" i="36"/>
  <c r="E31" i="36"/>
  <c r="E28" i="36"/>
  <c r="E16" i="36"/>
  <c r="E18" i="36"/>
  <c r="E19" i="36"/>
  <c r="E94" i="36"/>
  <c r="E95" i="36"/>
  <c r="E96" i="36"/>
  <c r="E97" i="36"/>
  <c r="E98" i="36"/>
  <c r="E86" i="36"/>
  <c r="E87" i="36"/>
  <c r="E101" i="36"/>
  <c r="E110" i="36"/>
  <c r="E109" i="36"/>
  <c r="E43" i="36"/>
  <c r="E111" i="36"/>
  <c r="E104" i="36"/>
  <c r="H80" i="36" l="1"/>
  <c r="L106" i="36"/>
  <c r="H10" i="36"/>
  <c r="K106" i="36"/>
  <c r="K11" i="36"/>
  <c r="H11" i="36"/>
  <c r="L11" i="36"/>
  <c r="K80" i="36"/>
  <c r="G106" i="36"/>
  <c r="G9" i="36" s="1"/>
  <c r="E48" i="36"/>
  <c r="E112" i="36"/>
  <c r="G80" i="36"/>
  <c r="L81" i="36"/>
  <c r="L9" i="36" s="1"/>
  <c r="E113" i="36"/>
  <c r="H107" i="36"/>
  <c r="H106" i="36" s="1"/>
  <c r="H9" i="36" s="1"/>
  <c r="E32" i="36"/>
  <c r="E83" i="36"/>
  <c r="I11" i="36"/>
  <c r="E15" i="36"/>
  <c r="I80" i="36"/>
  <c r="E102" i="36"/>
  <c r="E59" i="36"/>
  <c r="E37" i="36"/>
  <c r="E73" i="36"/>
  <c r="E99" i="36"/>
  <c r="F80" i="36"/>
  <c r="J106" i="36"/>
  <c r="K9" i="36"/>
  <c r="E56" i="36"/>
  <c r="E10" i="36"/>
  <c r="E13" i="36"/>
  <c r="J12" i="36"/>
  <c r="J9" i="36"/>
  <c r="J8" i="36" s="1"/>
  <c r="I12" i="36"/>
  <c r="I9" i="36"/>
  <c r="K12" i="36"/>
  <c r="F11" i="36"/>
  <c r="L12" i="36"/>
  <c r="H12" i="36"/>
  <c r="F12" i="36"/>
  <c r="E108" i="36"/>
  <c r="F9" i="36"/>
  <c r="E14" i="36"/>
  <c r="H8" i="36" l="1"/>
  <c r="L80" i="36"/>
  <c r="I8" i="36"/>
  <c r="E106" i="36"/>
  <c r="K8" i="36"/>
  <c r="G8" i="36"/>
  <c r="L8" i="36"/>
  <c r="E107" i="36"/>
  <c r="E80" i="36"/>
  <c r="E11" i="36"/>
  <c r="E81" i="36"/>
  <c r="E9" i="36"/>
  <c r="F8" i="36"/>
  <c r="E12" i="36"/>
  <c r="E8" i="36" l="1"/>
</calcChain>
</file>

<file path=xl/sharedStrings.xml><?xml version="1.0" encoding="utf-8"?>
<sst xmlns="http://schemas.openxmlformats.org/spreadsheetml/2006/main" count="196" uniqueCount="94">
  <si>
    <t>Ответственный исполнитель муниципальной программы</t>
  </si>
  <si>
    <t>№ п/п</t>
  </si>
  <si>
    <t>Статус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</si>
  <si>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</si>
  <si>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</si>
  <si>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</si>
  <si>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>Всего</t>
  </si>
  <si>
    <t>Муниципальная программа</t>
  </si>
  <si>
    <t>в т.ч. бюджет города Пензы</t>
  </si>
  <si>
    <t>бюджет Пензенской области</t>
  </si>
  <si>
    <t>федеральный бюджет</t>
  </si>
  <si>
    <t>Подпрограмма 1</t>
  </si>
  <si>
    <t>Капитальное строительство, реконструкция и капитальный ремонт объектов города Пензы</t>
  </si>
  <si>
    <t>бюджет города Пензы</t>
  </si>
  <si>
    <t>всего</t>
  </si>
  <si>
    <t xml:space="preserve">Обеспечение предоставления жилых помещений детям-сиротам и детям, оставшимся без попечения родителей, и лицам из числа детей-сирот и детей, оставшихся без попечения родителей </t>
  </si>
  <si>
    <t>Водоснабжение пос. Победа, г. Пенза</t>
  </si>
  <si>
    <t>Строительство лыжного стадиона "Снежинка", г.Пенза</t>
  </si>
  <si>
    <t>Подпрограмма 2</t>
  </si>
  <si>
    <t>Стимулирование развития жилищного строительства в городе Пензе</t>
  </si>
  <si>
    <t>Строительство магистральной сети хозяйственно-бытовой канализации в жилом районе Заря, г. Пенза</t>
  </si>
  <si>
    <t>Строительство магистральной ливневой канализации к участкам многоквартирных жилых домов, расположенным севернее мкр. №6 жилого района Заря 1, г. Пенза</t>
  </si>
  <si>
    <t>Строительство ливневой канализации в мкр.Шуист</t>
  </si>
  <si>
    <t>Подпрограмма 3</t>
  </si>
  <si>
    <t>Управление развитием в области капитального строительства и рекламно-информационного, художественного оформления и дизайна в городе Пензе</t>
  </si>
  <si>
    <t>Обеспечение деятельности МКУ УКС г. Пензы</t>
  </si>
  <si>
    <t>Подготовка документации по планировке территорий города Пензы</t>
  </si>
  <si>
    <t>Мероприятие по контролю за размещением наружной рекламы на территории города Пензы</t>
  </si>
  <si>
    <t>Строительство общегородской магистрали от II микрорайона Арбеково до микрорайона малоэтажной застройки "Заря" в г.Пензе с примыканием к федеральной дороге М-5 "Урал""</t>
  </si>
  <si>
    <t>Реконструкция лагеря "Орленок"</t>
  </si>
  <si>
    <t>Строительство водопроводной сети в мкр. №6 "Заря-1" севернее ул.Магистральная, г.Пенза</t>
  </si>
  <si>
    <t>Реконструкция дороги по ул. Новоселов, г.Пенза</t>
  </si>
  <si>
    <t>Внутриквартальная дорога в мкр. №6 "Заря-1" севернее ул.Магистральная, г.Пенза</t>
  </si>
  <si>
    <t xml:space="preserve"> Водоотведение индивидуальных жилых домов, расположенных по ул. 1-я Офицерская, по ул. 2-я Офицерская, 1,2,3,4 Офицерским проездам, пр. Победы в г. Пензе</t>
  </si>
  <si>
    <t>Внутриквартальная сеть водоснабжения в районе малоэтажной застройки Заря южнее ул.Новоселов, г.Пенза</t>
  </si>
  <si>
    <t>Сеть водоснабжения для участков, выделенных под строительство индивидуальных жилых домов для семей, имеющих 3-х и более детей расположенных севернее микрорайона №1 «Заря-2», г.Пенза</t>
  </si>
  <si>
    <t>Сеть водоснабжения для участков, выделенных под строительство индивидуальных жилых домов для семей, имеющих 3-х и более детей в районе ул.Клубничная, г.Пенза</t>
  </si>
  <si>
    <t>Здание детской молочной кухни по ул. Измайлова,73, г.Пенза</t>
  </si>
  <si>
    <t>Школа в мкр. №3 третьей очереди строительства жилого района "Арбеково", г. Пенза</t>
  </si>
  <si>
    <t>Автомобильная дорога по ул.Байдукова, г.Пенза</t>
  </si>
  <si>
    <t>Благоустройство общественной территории, ограниченной улицами К.Маркса, Белинского, Лермонтова, Советская</t>
  </si>
  <si>
    <t>Автомобильная дорога по ул.Попова на участке от ул.Ленинградская до ул.Окружная, г.Пенза</t>
  </si>
  <si>
    <t>Реконструкция улично-дорожной сети г.Пензы. Реконструкция моста через р. Суру в створе улицы Бакунина с реконструкцией подходов к нему от ул. Урицкого до ул. Злобина</t>
  </si>
  <si>
    <t>Парк культуры и отдыха "Комсомольский", г.Пенза, ул.Гагарина, 6</t>
  </si>
  <si>
    <t>Благоустройство территории сквера у дворца силовых единоборств "Воейков" г.Пенза, ул.40 лет Октября, 22Б</t>
  </si>
  <si>
    <t>Сквер на пересечении улиц Плеханова-Пушкина, г.Пенза</t>
  </si>
  <si>
    <t>Строительство домов для переселения граждан из аварийного жилья</t>
  </si>
  <si>
    <t>Корпус №2 детского сада по ул. Турищева, 1, г. Пенза</t>
  </si>
  <si>
    <t>Объект культурного наследия регионального значения «Дом жилой (деревянный), XIX в.», г.Пенза</t>
  </si>
  <si>
    <t>Сквер в раоне дизельного завода по ул.Калинина,128 А, г.Пенза</t>
  </si>
  <si>
    <t>Здание музыкальной детской школы по ул. Богданова 19, г. Пенза</t>
  </si>
  <si>
    <t>Здание МБУ "ЦХИ г. Пензы" по ул. Леонова, 1А, г. Пенза</t>
  </si>
  <si>
    <t>Спортивный комплекс "Пенза", г. Пенза, ул. Гагарина, 1а</t>
  </si>
  <si>
    <t>Мост через р. Пенза в створе ул. Токарная, г. Пенза</t>
  </si>
  <si>
    <t>Сети водоотведения пос. Лесной в г. Пензе</t>
  </si>
  <si>
    <t>Строительство сетей водоснабжения пос. "ЗИФ", г.Пенза</t>
  </si>
  <si>
    <t>Сети водоотведения жилых домов по ул. Большая Брусничная, ул. Малая Брусничная, 1, 2, 3, 4, 5, 6, 7 проезды Брусничные, ул. Новоселов, 1, 2 проезды Новоселов, 2, 3 проезды Магистральные, ул. Малоэтажная (между улицами Магистральная и Большая Брусничная) в. г. Пензе</t>
  </si>
  <si>
    <t>Сети водоотведения от пос. Заря (район ул. Молодежная) до КНС1, расположенной в районе малоэтажной застройки (ул. Барышникова), г. Пенза</t>
  </si>
  <si>
    <t>Ресурсное обеспечение реализации муниципальной программы «Развитие территорий, социальной и инженерной инфраструктуры в городе Пензе на 2020-2026 годы» за счет всех источников финансирования</t>
  </si>
  <si>
    <t xml:space="preserve">Приложение №2 
к муниципальной программе 
«Развитие территорий, социальной 
и инженерной инфраструктуры 
в городе Пензе на 2020-2026 годы»
</t>
  </si>
  <si>
    <t>Развитие территорий, социальной и инженерной инфраструктуры города Пензы на 2020-2026 годы</t>
  </si>
  <si>
    <t>Сети водоотведения микрорайона,расположенного между пос.Нефтяник и пос.Заря, г.Пенза</t>
  </si>
  <si>
    <t>Управление градостроительства и архитектуры города Пензы</t>
  </si>
  <si>
    <t>Руководство и управление в сфере установленных функций</t>
  </si>
  <si>
    <t>Строительство кладбища на участке 40 га, расположенном севернее Восточного кладбища (г.Пенза, ул.Осенняя )(I этап)</t>
  </si>
  <si>
    <t>Крытый каток с искусственным льдом по ул.65-летия Победы, 8 мкр.Арбеково, г.Пенза</t>
  </si>
  <si>
    <t>Автомобильная дорога от ул. Романовка на границе муниципального образования г. Пензы до перекрестка ул. Окружная/Калинина, г. Пенза</t>
  </si>
  <si>
    <t>Фонтан, расположенный в районе дома №39а по ул. Московская, с благоустройством прилегающей территории, г. Пенза</t>
  </si>
  <si>
    <t>Реконструкция водопровода в районе набережной р. Суры, на участке от ул. Славы до ул. Набережная р. Пензы, г. Пенза</t>
  </si>
  <si>
    <t>Сквер в границах улиц Московская, Володарского, Пушкина, г. Пенза</t>
  </si>
  <si>
    <t>Здание ТЮЗ по ул. Тарханова 11а, г. Пенза</t>
  </si>
  <si>
    <t>Строительство автодороги в микрорайоне, распложенном между пос. Нефтяник и пос. Заря, г. Пенза</t>
  </si>
  <si>
    <t>Автомобильная дорога по ул.Чаадаева на участке от ул.Чапаева до транспортной развязки к ФАД М-5 "Урал", г.Пенза</t>
  </si>
  <si>
    <t>Автомобильная дорога по ул. Архангельского поселка "ЗИФ"</t>
  </si>
  <si>
    <t xml:space="preserve">Участок дороги по ул. Глазунова от ул. Рахманинова до проспекта Строителей, г. Пенза </t>
  </si>
  <si>
    <t>Автомобильная дорога по ул. Беляева, г. Пенза</t>
  </si>
  <si>
    <t>Автомобильная дорога по ул. Каштановая, г. Пенза</t>
  </si>
  <si>
    <t>Автомобильная дорога по ул. Собинова, по 6-му проезду Пестеля, г. Пенза</t>
  </si>
  <si>
    <t>Автодорога по ул. Нахимова на участке от ул. Шмидта до ул. Леонова</t>
  </si>
  <si>
    <t>Автомобильная дорога по ул. Аустрина, г. Пенза</t>
  </si>
  <si>
    <t>Мост через реку Мойка по ул.Батайская, г.Пенза</t>
  </si>
  <si>
    <t>Реконструкция сетей ливневой канализации в районе набережной р.Суры на участке от ул.Бакунина до ул. Славы, г. Пензы</t>
  </si>
  <si>
    <t xml:space="preserve">Капитальный ремонт набережной реки Суры </t>
  </si>
  <si>
    <t>Парк "Этно-край" в районе ул. Антонова, г. Пенза</t>
  </si>
  <si>
    <t>Строительство учреждения культуры и искусства (Театр юного зрителя), г. Пенза</t>
  </si>
  <si>
    <t>Внутриквартальная дорога в районе малоэтажной застройки Заря южнее ул. Новоселов, г. Пенза</t>
  </si>
  <si>
    <t>Дорога для участков, выделенных под строительство индивидуальных жилых домов для семей, имеющих 3-х и более детей в районе ул. Клубничная, г. Пенза</t>
  </si>
  <si>
    <t>Строительство автодороги по ул. Медовая, г. Пенза</t>
  </si>
  <si>
    <t>Строительство автодороги по ул. Игристая, г. Пенза</t>
  </si>
  <si>
    <t>Дорога для участков, выделенных под строительство индивидуальных жилых домов для семей, имеющих 3-х и более детей расположенных севернее микрорайона №1 "Заря-2", г. Пенза</t>
  </si>
  <si>
    <t>Корпус №2 детского сада по ул. Красная,26 А, г. Пенза</t>
  </si>
  <si>
    <t>Детский сад по ул.Антонова,52, г.Пенза(Корпус № 2)</t>
  </si>
  <si>
    <t>Строительство объектов инфраструктуры для обеспечения развития районов массовой жилищной застройки и комплексного освоения территорий</t>
  </si>
  <si>
    <t>Приложение № 1 к Постановлению администрации города Пензы от 20.03.2020 № 377/4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</si>
</sst>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_-* #,##0.0_р_._-;\-* #,##0.0_р_._-;_-* &quot;-&quot;??_р_._-;_-@_-"/>
    <numFmt numFmtId="166" formatCode="_-* #,##0.000_р_._-;\-* #,##0.000_р_._-;_-* &quot;-&quot;???_р_._-;_-@_-"/>
    <numFmt numFmtId="167" formatCode="_-* #,##0.000_р_._-;\-* #,##0.000_р_._-;_-* &quot;-&quot;??_р_._-;_-@_-"/>
    <numFmt numFmtId="168" formatCode="#,##0.000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3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</font>
    <font>
      <sz val="8"/>
      <name val="Calibri"/>
      <family val="2"/>
      <charset val="204"/>
    </font>
    <font>
      <sz val="10"/>
      <color rgb="FF000000"/>
      <name val="Arial"/>
      <family val="2"/>
    </font>
    <font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" fontId="15" fillId="0" borderId="9">
      <alignment horizontal="right" vertical="top" shrinkToFit="1"/>
    </xf>
    <xf numFmtId="0" fontId="1" fillId="0" borderId="0"/>
    <xf numFmtId="164" fontId="1" fillId="0" borderId="0" applyFont="0" applyFill="0" applyBorder="0" applyAlignment="0" applyProtection="0"/>
  </cellStyleXfs>
  <cellXfs count="92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0" fontId="3" fillId="3" borderId="0" xfId="0" applyFont="1" applyFill="1"/>
    <xf numFmtId="0" fontId="3" fillId="4" borderId="0" xfId="0" applyFont="1" applyFill="1"/>
    <xf numFmtId="0" fontId="3" fillId="5" borderId="0" xfId="0" applyFont="1" applyFill="1"/>
    <xf numFmtId="0" fontId="3" fillId="6" borderId="0" xfId="0" applyFont="1" applyFill="1"/>
    <xf numFmtId="0" fontId="3" fillId="7" borderId="0" xfId="0" applyFont="1" applyFill="1"/>
    <xf numFmtId="0" fontId="1" fillId="2" borderId="0" xfId="2" applyFont="1" applyFill="1"/>
    <xf numFmtId="49" fontId="11" fillId="2" borderId="1" xfId="2" applyNumberFormat="1" applyFont="1" applyFill="1" applyBorder="1" applyAlignment="1">
      <alignment vertical="top" wrapText="1"/>
    </xf>
    <xf numFmtId="0" fontId="7" fillId="2" borderId="1" xfId="2" applyFont="1" applyFill="1" applyBorder="1" applyAlignment="1">
      <alignment horizontal="center" vertical="top" wrapText="1"/>
    </xf>
    <xf numFmtId="0" fontId="2" fillId="2" borderId="0" xfId="2" applyFont="1" applyFill="1" applyBorder="1" applyAlignment="1">
      <alignment vertical="top" wrapText="1"/>
    </xf>
    <xf numFmtId="0" fontId="1" fillId="2" borderId="0" xfId="2" applyFont="1" applyFill="1" applyBorder="1"/>
    <xf numFmtId="0" fontId="9" fillId="2" borderId="0" xfId="2" applyFont="1" applyFill="1"/>
    <xf numFmtId="0" fontId="2" fillId="2" borderId="1" xfId="2" applyFont="1" applyFill="1" applyBorder="1" applyAlignment="1">
      <alignment horizontal="justify" vertical="top" wrapText="1"/>
    </xf>
    <xf numFmtId="0" fontId="2" fillId="2" borderId="1" xfId="2" applyFont="1" applyFill="1" applyBorder="1" applyAlignment="1">
      <alignment horizontal="center" vertical="top" wrapText="1"/>
    </xf>
    <xf numFmtId="49" fontId="11" fillId="2" borderId="1" xfId="2" applyNumberFormat="1" applyFont="1" applyFill="1" applyBorder="1" applyAlignment="1">
      <alignment horizontal="center" vertical="top" wrapText="1"/>
    </xf>
    <xf numFmtId="0" fontId="2" fillId="2" borderId="1" xfId="2" applyFont="1" applyFill="1" applyBorder="1" applyAlignment="1">
      <alignment horizontal="justify" vertical="top" wrapText="1"/>
    </xf>
    <xf numFmtId="49" fontId="11" fillId="8" borderId="1" xfId="2" applyNumberFormat="1" applyFont="1" applyFill="1" applyBorder="1" applyAlignment="1">
      <alignment vertical="top" wrapText="1"/>
    </xf>
    <xf numFmtId="0" fontId="2" fillId="8" borderId="1" xfId="2" applyFont="1" applyFill="1" applyBorder="1" applyAlignment="1">
      <alignment horizontal="left" vertical="center" wrapText="1"/>
    </xf>
    <xf numFmtId="0" fontId="2" fillId="8" borderId="1" xfId="2" applyFont="1" applyFill="1" applyBorder="1" applyAlignment="1">
      <alignment horizontal="center" vertical="center" wrapText="1"/>
    </xf>
    <xf numFmtId="2" fontId="2" fillId="8" borderId="1" xfId="0" applyNumberFormat="1" applyFont="1" applyFill="1" applyBorder="1" applyAlignment="1">
      <alignment horizontal="left" vertical="center" wrapText="1"/>
    </xf>
    <xf numFmtId="0" fontId="16" fillId="8" borderId="1" xfId="0" applyFont="1" applyFill="1" applyBorder="1" applyAlignment="1">
      <alignment horizontal="left" vertical="center" wrapText="1"/>
    </xf>
    <xf numFmtId="168" fontId="2" fillId="8" borderId="1" xfId="3" applyNumberFormat="1" applyFont="1" applyFill="1" applyBorder="1" applyAlignment="1">
      <alignment horizontal="center" vertical="center" wrapText="1"/>
    </xf>
    <xf numFmtId="168" fontId="2" fillId="8" borderId="1" xfId="2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top" wrapText="1"/>
    </xf>
    <xf numFmtId="0" fontId="2" fillId="8" borderId="1" xfId="0" applyFont="1" applyFill="1" applyBorder="1" applyAlignment="1">
      <alignment horizontal="left" vertical="center" wrapText="1"/>
    </xf>
    <xf numFmtId="49" fontId="1" fillId="8" borderId="0" xfId="2" applyNumberFormat="1" applyFont="1" applyFill="1"/>
    <xf numFmtId="0" fontId="1" fillId="8" borderId="0" xfId="2" applyFont="1" applyFill="1"/>
    <xf numFmtId="0" fontId="3" fillId="8" borderId="0" xfId="0" applyFont="1" applyFill="1"/>
    <xf numFmtId="0" fontId="1" fillId="8" borderId="0" xfId="2" applyFont="1" applyFill="1" applyAlignment="1">
      <alignment vertical="top" wrapText="1"/>
    </xf>
    <xf numFmtId="0" fontId="4" fillId="8" borderId="0" xfId="2" applyFont="1" applyFill="1" applyBorder="1" applyAlignment="1">
      <alignment vertical="top" wrapText="1"/>
    </xf>
    <xf numFmtId="0" fontId="2" fillId="8" borderId="1" xfId="2" applyFont="1" applyFill="1" applyBorder="1" applyAlignment="1">
      <alignment horizontal="center" vertical="top" wrapText="1"/>
    </xf>
    <xf numFmtId="49" fontId="2" fillId="8" borderId="1" xfId="2" applyNumberFormat="1" applyFont="1" applyFill="1" applyBorder="1" applyAlignment="1">
      <alignment horizontal="center" vertical="top" wrapText="1"/>
    </xf>
    <xf numFmtId="49" fontId="11" fillId="8" borderId="1" xfId="2" applyNumberFormat="1" applyFont="1" applyFill="1" applyBorder="1" applyAlignment="1">
      <alignment horizontal="center" vertical="top" wrapText="1"/>
    </xf>
    <xf numFmtId="1" fontId="2" fillId="8" borderId="1" xfId="2" applyNumberFormat="1" applyFont="1" applyFill="1" applyBorder="1" applyAlignment="1">
      <alignment horizontal="center" vertical="top" wrapText="1"/>
    </xf>
    <xf numFmtId="3" fontId="2" fillId="8" borderId="1" xfId="2" applyNumberFormat="1" applyFont="1" applyFill="1" applyBorder="1" applyAlignment="1">
      <alignment horizontal="center" vertical="top" wrapText="1"/>
    </xf>
    <xf numFmtId="0" fontId="6" fillId="8" borderId="1" xfId="2" applyFont="1" applyFill="1" applyBorder="1" applyAlignment="1">
      <alignment horizontal="center" vertical="center" wrapText="1"/>
    </xf>
    <xf numFmtId="168" fontId="6" fillId="8" borderId="1" xfId="3" applyNumberFormat="1" applyFont="1" applyFill="1" applyBorder="1" applyAlignment="1">
      <alignment horizontal="center" vertical="center" wrapText="1"/>
    </xf>
    <xf numFmtId="0" fontId="2" fillId="8" borderId="1" xfId="2" applyFont="1" applyFill="1" applyBorder="1" applyAlignment="1">
      <alignment vertical="center" wrapText="1"/>
    </xf>
    <xf numFmtId="168" fontId="11" fillId="8" borderId="1" xfId="2" applyNumberFormat="1" applyFont="1" applyFill="1" applyBorder="1" applyAlignment="1">
      <alignment horizontal="center" vertical="center"/>
    </xf>
    <xf numFmtId="0" fontId="2" fillId="8" borderId="1" xfId="0" applyFont="1" applyFill="1" applyBorder="1"/>
    <xf numFmtId="168" fontId="2" fillId="8" borderId="1" xfId="0" applyNumberFormat="1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/>
    </xf>
    <xf numFmtId="0" fontId="8" fillId="8" borderId="1" xfId="2" applyFont="1" applyFill="1" applyBorder="1" applyAlignment="1">
      <alignment horizontal="center" vertical="center" wrapText="1"/>
    </xf>
    <xf numFmtId="168" fontId="6" fillId="8" borderId="1" xfId="2" applyNumberFormat="1" applyFont="1" applyFill="1" applyBorder="1" applyAlignment="1">
      <alignment horizontal="center" vertical="center" wrapText="1"/>
    </xf>
    <xf numFmtId="49" fontId="11" fillId="8" borderId="1" xfId="2" applyNumberFormat="1" applyFont="1" applyFill="1" applyBorder="1" applyAlignment="1">
      <alignment horizontal="justify" vertical="top" wrapText="1"/>
    </xf>
    <xf numFmtId="49" fontId="12" fillId="8" borderId="1" xfId="2" applyNumberFormat="1" applyFont="1" applyFill="1" applyBorder="1" applyAlignment="1">
      <alignment horizontal="justify" vertical="top" wrapText="1"/>
    </xf>
    <xf numFmtId="168" fontId="10" fillId="8" borderId="1" xfId="0" applyNumberFormat="1" applyFont="1" applyFill="1" applyBorder="1" applyAlignment="1">
      <alignment horizontal="center" vertical="center" wrapText="1"/>
    </xf>
    <xf numFmtId="49" fontId="11" fillId="8" borderId="0" xfId="2" applyNumberFormat="1" applyFont="1" applyFill="1" applyBorder="1" applyAlignment="1">
      <alignment vertical="top" wrapText="1"/>
    </xf>
    <xf numFmtId="0" fontId="2" fillId="8" borderId="0" xfId="2" applyFont="1" applyFill="1" applyBorder="1" applyAlignment="1">
      <alignment vertical="top" wrapText="1"/>
    </xf>
    <xf numFmtId="164" fontId="2" fillId="8" borderId="0" xfId="3" applyNumberFormat="1" applyFont="1" applyFill="1" applyBorder="1" applyAlignment="1">
      <alignment horizontal="center" vertical="top" wrapText="1"/>
    </xf>
    <xf numFmtId="165" fontId="2" fillId="8" borderId="0" xfId="3" applyNumberFormat="1" applyFont="1" applyFill="1" applyBorder="1" applyAlignment="1">
      <alignment horizontal="center" vertical="top" wrapText="1"/>
    </xf>
    <xf numFmtId="167" fontId="2" fillId="8" borderId="0" xfId="3" applyNumberFormat="1" applyFont="1" applyFill="1" applyBorder="1" applyAlignment="1">
      <alignment horizontal="center" vertical="top" wrapText="1"/>
    </xf>
    <xf numFmtId="166" fontId="2" fillId="8" borderId="0" xfId="3" applyNumberFormat="1" applyFont="1" applyFill="1" applyBorder="1" applyAlignment="1">
      <alignment horizontal="center" vertical="top" wrapText="1"/>
    </xf>
    <xf numFmtId="168" fontId="2" fillId="8" borderId="0" xfId="3" applyNumberFormat="1" applyFont="1" applyFill="1" applyBorder="1" applyAlignment="1">
      <alignment horizontal="center" vertical="top" wrapText="1"/>
    </xf>
    <xf numFmtId="49" fontId="1" fillId="8" borderId="0" xfId="2" applyNumberFormat="1" applyFont="1" applyFill="1" applyBorder="1"/>
    <xf numFmtId="0" fontId="1" fillId="8" borderId="0" xfId="2" applyFont="1" applyFill="1" applyBorder="1"/>
    <xf numFmtId="168" fontId="1" fillId="8" borderId="0" xfId="2" applyNumberFormat="1" applyFont="1" applyFill="1"/>
    <xf numFmtId="49" fontId="12" fillId="8" borderId="0" xfId="2" applyNumberFormat="1" applyFont="1" applyFill="1"/>
    <xf numFmtId="0" fontId="9" fillId="8" borderId="0" xfId="2" applyFont="1" applyFill="1"/>
    <xf numFmtId="168" fontId="9" fillId="8" borderId="0" xfId="2" applyNumberFormat="1" applyFont="1" applyFill="1"/>
    <xf numFmtId="49" fontId="13" fillId="8" borderId="0" xfId="0" applyNumberFormat="1" applyFont="1" applyFill="1"/>
    <xf numFmtId="168" fontId="3" fillId="8" borderId="0" xfId="0" applyNumberFormat="1" applyFont="1" applyFill="1"/>
    <xf numFmtId="0" fontId="2" fillId="2" borderId="1" xfId="2" applyFont="1" applyFill="1" applyBorder="1" applyAlignment="1">
      <alignment horizontal="justify" vertical="top" wrapText="1"/>
    </xf>
    <xf numFmtId="49" fontId="11" fillId="8" borderId="1" xfId="2" applyNumberFormat="1" applyFont="1" applyFill="1" applyBorder="1" applyAlignment="1">
      <alignment horizontal="center" vertical="top" wrapText="1"/>
    </xf>
    <xf numFmtId="0" fontId="2" fillId="8" borderId="1" xfId="2" applyFont="1" applyFill="1" applyBorder="1" applyAlignment="1">
      <alignment horizontal="center" vertical="top" wrapText="1"/>
    </xf>
    <xf numFmtId="0" fontId="6" fillId="2" borderId="1" xfId="2" applyFont="1" applyFill="1" applyBorder="1" applyAlignment="1">
      <alignment horizontal="justify" vertical="top" wrapText="1"/>
    </xf>
    <xf numFmtId="49" fontId="12" fillId="8" borderId="1" xfId="2" applyNumberFormat="1" applyFont="1" applyFill="1" applyBorder="1" applyAlignment="1">
      <alignment vertical="top" wrapText="1"/>
    </xf>
    <xf numFmtId="0" fontId="6" fillId="8" borderId="1" xfId="2" applyFont="1" applyFill="1" applyBorder="1" applyAlignment="1">
      <alignment horizontal="center" vertical="center" wrapText="1"/>
    </xf>
    <xf numFmtId="0" fontId="4" fillId="8" borderId="0" xfId="2" applyFont="1" applyFill="1" applyBorder="1" applyAlignment="1">
      <alignment horizontal="left" vertical="top" wrapText="1"/>
    </xf>
    <xf numFmtId="0" fontId="5" fillId="2" borderId="2" xfId="2" applyFont="1" applyFill="1" applyBorder="1" applyAlignment="1">
      <alignment horizontal="center" vertical="top" wrapText="1"/>
    </xf>
    <xf numFmtId="0" fontId="2" fillId="2" borderId="1" xfId="2" applyFont="1" applyFill="1" applyBorder="1" applyAlignment="1">
      <alignment horizontal="center" vertical="top" wrapText="1"/>
    </xf>
    <xf numFmtId="0" fontId="2" fillId="8" borderId="3" xfId="2" applyFont="1" applyFill="1" applyBorder="1" applyAlignment="1">
      <alignment horizontal="center" vertical="top" wrapText="1"/>
    </xf>
    <xf numFmtId="0" fontId="2" fillId="8" borderId="4" xfId="2" applyFont="1" applyFill="1" applyBorder="1" applyAlignment="1">
      <alignment horizontal="center" vertical="top" wrapText="1"/>
    </xf>
    <xf numFmtId="0" fontId="2" fillId="8" borderId="5" xfId="2" applyFont="1" applyFill="1" applyBorder="1" applyAlignment="1">
      <alignment horizontal="center" vertical="top" wrapText="1"/>
    </xf>
    <xf numFmtId="0" fontId="2" fillId="8" borderId="6" xfId="2" applyFont="1" applyFill="1" applyBorder="1" applyAlignment="1">
      <alignment horizontal="center" vertical="center" wrapText="1"/>
    </xf>
    <xf numFmtId="0" fontId="2" fillId="8" borderId="7" xfId="2" applyFont="1" applyFill="1" applyBorder="1" applyAlignment="1">
      <alignment horizontal="center" vertical="center" wrapText="1"/>
    </xf>
    <xf numFmtId="0" fontId="2" fillId="8" borderId="8" xfId="2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49" fontId="12" fillId="8" borderId="1" xfId="2" applyNumberFormat="1" applyFont="1" applyFill="1" applyBorder="1" applyAlignment="1">
      <alignment horizontal="justify" vertical="top" wrapText="1"/>
    </xf>
    <xf numFmtId="0" fontId="2" fillId="8" borderId="1" xfId="2" applyFont="1" applyFill="1" applyBorder="1" applyAlignment="1">
      <alignment horizontal="center" vertical="center" wrapText="1"/>
    </xf>
    <xf numFmtId="49" fontId="11" fillId="8" borderId="6" xfId="2" applyNumberFormat="1" applyFont="1" applyFill="1" applyBorder="1" applyAlignment="1">
      <alignment horizontal="center" vertical="top" wrapText="1"/>
    </xf>
    <xf numFmtId="49" fontId="11" fillId="8" borderId="7" xfId="2" applyNumberFormat="1" applyFont="1" applyFill="1" applyBorder="1" applyAlignment="1">
      <alignment horizontal="center" vertical="top" wrapText="1"/>
    </xf>
    <xf numFmtId="49" fontId="11" fillId="8" borderId="8" xfId="2" applyNumberFormat="1" applyFont="1" applyFill="1" applyBorder="1" applyAlignment="1">
      <alignment horizontal="center" vertical="top" wrapText="1"/>
    </xf>
    <xf numFmtId="0" fontId="6" fillId="8" borderId="6" xfId="2" applyFont="1" applyFill="1" applyBorder="1" applyAlignment="1">
      <alignment horizontal="center" vertical="center" wrapText="1"/>
    </xf>
    <xf numFmtId="0" fontId="6" fillId="8" borderId="7" xfId="2" applyFont="1" applyFill="1" applyBorder="1" applyAlignment="1">
      <alignment horizontal="center" vertical="center" wrapText="1"/>
    </xf>
    <xf numFmtId="0" fontId="6" fillId="8" borderId="8" xfId="2" applyFont="1" applyFill="1" applyBorder="1" applyAlignment="1">
      <alignment horizontal="center" vertical="center" wrapText="1"/>
    </xf>
    <xf numFmtId="49" fontId="12" fillId="8" borderId="1" xfId="2" applyNumberFormat="1" applyFont="1" applyFill="1" applyBorder="1" applyAlignment="1">
      <alignment horizontal="center" vertical="top" wrapText="1"/>
    </xf>
    <xf numFmtId="0" fontId="1" fillId="8" borderId="0" xfId="2" applyFont="1" applyFill="1" applyAlignment="1">
      <alignment horizontal="right" vertical="top" wrapText="1"/>
    </xf>
  </cellXfs>
  <cellStyles count="4">
    <cellStyle name="xl29" xfId="1" xr:uid="{00000000-0005-0000-0000-000000000000}"/>
    <cellStyle name="Обычный" xfId="0" builtinId="0"/>
    <cellStyle name="Обычный 2" xfId="2" xr:uid="{00000000-0005-0000-0000-000002000000}"/>
    <cellStyle name="Финансовый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L118"/>
  <sheetViews>
    <sheetView tabSelected="1" view="pageBreakPreview" zoomScale="90" zoomScaleSheetLayoutView="90" workbookViewId="0">
      <pane xSplit="4" ySplit="6" topLeftCell="E65" activePane="bottomRight" state="frozen"/>
      <selection pane="topRight" activeCell="E1" sqref="E1"/>
      <selection pane="bottomLeft" activeCell="A7" sqref="A7"/>
      <selection pane="bottomRight" activeCell="I1" sqref="I1:L1"/>
    </sheetView>
  </sheetViews>
  <sheetFormatPr defaultRowHeight="15" x14ac:dyDescent="0.25"/>
  <cols>
    <col min="1" max="1" width="8.5703125" style="1" hidden="1" customWidth="1"/>
    <col min="2" max="2" width="21.140625" style="62" customWidth="1"/>
    <col min="3" max="3" width="69.140625" style="29" customWidth="1"/>
    <col min="4" max="4" width="19.140625" style="29" customWidth="1"/>
    <col min="5" max="5" width="22.42578125" style="29" customWidth="1"/>
    <col min="6" max="6" width="17.42578125" style="29" customWidth="1"/>
    <col min="7" max="7" width="18.85546875" style="29" customWidth="1"/>
    <col min="8" max="8" width="18.5703125" style="29" customWidth="1"/>
    <col min="9" max="9" width="18.140625" style="29" customWidth="1"/>
    <col min="10" max="12" width="18.140625" style="63" customWidth="1"/>
    <col min="13" max="16384" width="9.140625" style="1"/>
  </cols>
  <sheetData>
    <row r="1" spans="1:12" ht="46.5" customHeight="1" x14ac:dyDescent="0.25">
      <c r="A1" s="8"/>
      <c r="B1" s="27"/>
      <c r="C1" s="28"/>
      <c r="D1" s="28"/>
      <c r="E1" s="28"/>
      <c r="G1" s="30"/>
      <c r="H1" s="30"/>
      <c r="I1" s="91" t="s">
        <v>93</v>
      </c>
      <c r="J1" s="91"/>
      <c r="K1" s="91"/>
      <c r="L1" s="91"/>
    </row>
    <row r="2" spans="1:12" ht="98.25" customHeight="1" x14ac:dyDescent="0.25">
      <c r="A2" s="8"/>
      <c r="B2" s="27"/>
      <c r="C2" s="28"/>
      <c r="D2" s="28"/>
      <c r="E2" s="28"/>
      <c r="G2" s="31"/>
      <c r="H2" s="31"/>
      <c r="I2" s="70" t="s">
        <v>59</v>
      </c>
      <c r="J2" s="70"/>
      <c r="K2" s="70"/>
      <c r="L2" s="70"/>
    </row>
    <row r="3" spans="1:12" ht="16.5" x14ac:dyDescent="0.25">
      <c r="A3" s="71" t="s">
        <v>58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x14ac:dyDescent="0.25">
      <c r="A4" s="72" t="s">
        <v>0</v>
      </c>
      <c r="B4" s="72"/>
      <c r="C4" s="72"/>
      <c r="D4" s="73" t="s">
        <v>62</v>
      </c>
      <c r="E4" s="74"/>
      <c r="F4" s="74"/>
      <c r="G4" s="74"/>
      <c r="H4" s="74"/>
      <c r="I4" s="74"/>
      <c r="J4" s="74"/>
      <c r="K4" s="74"/>
      <c r="L4" s="75"/>
    </row>
    <row r="5" spans="1:12" x14ac:dyDescent="0.25">
      <c r="A5" s="64" t="s">
        <v>1</v>
      </c>
      <c r="B5" s="65" t="s">
        <v>2</v>
      </c>
      <c r="C5" s="66" t="s">
        <v>3</v>
      </c>
      <c r="D5" s="66" t="s">
        <v>4</v>
      </c>
      <c r="E5" s="66" t="s">
        <v>5</v>
      </c>
      <c r="F5" s="66"/>
      <c r="G5" s="66"/>
      <c r="H5" s="66"/>
      <c r="I5" s="66"/>
      <c r="J5" s="66"/>
      <c r="K5" s="66"/>
      <c r="L5" s="66"/>
    </row>
    <row r="6" spans="1:12" x14ac:dyDescent="0.25">
      <c r="A6" s="64"/>
      <c r="B6" s="65"/>
      <c r="C6" s="66"/>
      <c r="D6" s="66"/>
      <c r="E6" s="32" t="s">
        <v>6</v>
      </c>
      <c r="F6" s="32">
        <v>2020</v>
      </c>
      <c r="G6" s="32">
        <v>2021</v>
      </c>
      <c r="H6" s="32">
        <v>2022</v>
      </c>
      <c r="I6" s="32">
        <v>2023</v>
      </c>
      <c r="J6" s="33">
        <v>2024</v>
      </c>
      <c r="K6" s="33">
        <v>2025</v>
      </c>
      <c r="L6" s="33">
        <v>2026</v>
      </c>
    </row>
    <row r="7" spans="1:12" x14ac:dyDescent="0.25">
      <c r="A7" s="15">
        <v>1</v>
      </c>
      <c r="B7" s="34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5">
        <v>10</v>
      </c>
      <c r="K7" s="36">
        <v>11</v>
      </c>
      <c r="L7" s="36">
        <v>12</v>
      </c>
    </row>
    <row r="8" spans="1:12" x14ac:dyDescent="0.25">
      <c r="A8" s="67"/>
      <c r="B8" s="68" t="s">
        <v>7</v>
      </c>
      <c r="C8" s="69" t="s">
        <v>60</v>
      </c>
      <c r="D8" s="37" t="s">
        <v>6</v>
      </c>
      <c r="E8" s="38">
        <f>SUM(F8:L8)</f>
        <v>7133767.3939100001</v>
      </c>
      <c r="F8" s="38">
        <f>F9+F10+F11</f>
        <v>1305254.8584099999</v>
      </c>
      <c r="G8" s="38">
        <f>G12+G80+G106</f>
        <v>984876.40549999999</v>
      </c>
      <c r="H8" s="38">
        <f>H12+H80+H106</f>
        <v>528074.53</v>
      </c>
      <c r="I8" s="38">
        <f>I9+I10+I11</f>
        <v>1909835.3</v>
      </c>
      <c r="J8" s="38">
        <f>J9+J10+J11</f>
        <v>1099156</v>
      </c>
      <c r="K8" s="38">
        <f>K9+K10+K11</f>
        <v>533072.19999999995</v>
      </c>
      <c r="L8" s="38">
        <f>L9+L10+L11</f>
        <v>773498.10000000009</v>
      </c>
    </row>
    <row r="9" spans="1:12" ht="30" x14ac:dyDescent="0.25">
      <c r="A9" s="67"/>
      <c r="B9" s="68"/>
      <c r="C9" s="69"/>
      <c r="D9" s="20" t="s">
        <v>8</v>
      </c>
      <c r="E9" s="23">
        <f>SUM(F9:L9)</f>
        <v>5531773.6103099994</v>
      </c>
      <c r="F9" s="23">
        <f>F13+F81+F106</f>
        <v>425392.05031000002</v>
      </c>
      <c r="G9" s="23">
        <f>G13+G81+G106</f>
        <v>348323.32999999996</v>
      </c>
      <c r="H9" s="23">
        <f>H13+H81+H106</f>
        <v>442496.63</v>
      </c>
      <c r="I9" s="23">
        <f>I13+I81+I107</f>
        <v>1909835.3</v>
      </c>
      <c r="J9" s="23">
        <f>J13+J81+J107</f>
        <v>1099156</v>
      </c>
      <c r="K9" s="23">
        <f>K13+K81+K107</f>
        <v>533072.19999999995</v>
      </c>
      <c r="L9" s="23">
        <f>L106+L13+L81</f>
        <v>773498.10000000009</v>
      </c>
    </row>
    <row r="10" spans="1:12" ht="25.5" customHeight="1" x14ac:dyDescent="0.25">
      <c r="A10" s="67"/>
      <c r="B10" s="68"/>
      <c r="C10" s="69"/>
      <c r="D10" s="20" t="s">
        <v>9</v>
      </c>
      <c r="E10" s="23">
        <f>SUM(F10:L10)</f>
        <v>783842.13075999985</v>
      </c>
      <c r="F10" s="23">
        <f>F14+F82</f>
        <v>391519.84595999995</v>
      </c>
      <c r="G10" s="23">
        <f>G14+G82+G108</f>
        <v>306691.28479999996</v>
      </c>
      <c r="H10" s="23">
        <f>H14+H82+H108</f>
        <v>85631</v>
      </c>
      <c r="I10" s="23">
        <f t="shared" ref="I10:L11" si="0">I14+I82</f>
        <v>0</v>
      </c>
      <c r="J10" s="23">
        <f t="shared" si="0"/>
        <v>0</v>
      </c>
      <c r="K10" s="23">
        <f t="shared" si="0"/>
        <v>0</v>
      </c>
      <c r="L10" s="23">
        <f t="shared" si="0"/>
        <v>0</v>
      </c>
    </row>
    <row r="11" spans="1:12" ht="30" x14ac:dyDescent="0.25">
      <c r="A11" s="67"/>
      <c r="B11" s="68"/>
      <c r="C11" s="69"/>
      <c r="D11" s="20" t="s">
        <v>10</v>
      </c>
      <c r="E11" s="23">
        <f>SUM(F11:L11)</f>
        <v>818257.85284000007</v>
      </c>
      <c r="F11" s="23">
        <f>F15+F83</f>
        <v>488342.96214000002</v>
      </c>
      <c r="G11" s="23">
        <f>G15+G83</f>
        <v>329914.89069999999</v>
      </c>
      <c r="H11" s="23">
        <f>H15+H83</f>
        <v>0</v>
      </c>
      <c r="I11" s="23">
        <f t="shared" si="0"/>
        <v>0</v>
      </c>
      <c r="J11" s="23">
        <f t="shared" si="0"/>
        <v>0</v>
      </c>
      <c r="K11" s="23">
        <f t="shared" si="0"/>
        <v>0</v>
      </c>
      <c r="L11" s="23">
        <f t="shared" si="0"/>
        <v>0</v>
      </c>
    </row>
    <row r="12" spans="1:12" x14ac:dyDescent="0.25">
      <c r="A12" s="64"/>
      <c r="B12" s="68" t="s">
        <v>11</v>
      </c>
      <c r="C12" s="69" t="s">
        <v>12</v>
      </c>
      <c r="D12" s="37" t="s">
        <v>6</v>
      </c>
      <c r="E12" s="38">
        <f>SUM(F12:L12)</f>
        <v>5075063.3339099996</v>
      </c>
      <c r="F12" s="38">
        <f t="shared" ref="F12:L12" si="1">F13+F14+F15</f>
        <v>1098445.45841</v>
      </c>
      <c r="G12" s="38">
        <f>G13+G14+G15</f>
        <v>764592.40549999999</v>
      </c>
      <c r="H12" s="38">
        <f>H13+H14+H15</f>
        <v>355404.67000000004</v>
      </c>
      <c r="I12" s="38">
        <f t="shared" si="1"/>
        <v>1816607.4</v>
      </c>
      <c r="J12" s="38">
        <f t="shared" si="1"/>
        <v>645169.89999999991</v>
      </c>
      <c r="K12" s="38">
        <f t="shared" si="1"/>
        <v>190588.39999999997</v>
      </c>
      <c r="L12" s="38">
        <f t="shared" si="1"/>
        <v>204255.1</v>
      </c>
    </row>
    <row r="13" spans="1:12" ht="28.5" x14ac:dyDescent="0.25">
      <c r="A13" s="64"/>
      <c r="B13" s="68"/>
      <c r="C13" s="69"/>
      <c r="D13" s="37" t="s">
        <v>8</v>
      </c>
      <c r="E13" s="38">
        <f>F13+G13+H13+I13+J13+K13+L13</f>
        <v>3648219.5503099998</v>
      </c>
      <c r="F13" s="38">
        <f>F16+F18+F19+F28+F29+F30+F31+F33+F38+F40+F41+F42+F43+F44+F45+F46+F49+F57+F60+F63+F64+F66+F67+F68+F69+F71+F72+F74+F77+F78+F79</f>
        <v>312732.65031</v>
      </c>
      <c r="G13" s="38">
        <f>G16+G18+G19+G28+G29+G30+G31+G33+G38+G40+G41+G42+G43+G44+G45+G46+G49+G57+G60+G61+G62+G63+G64+G66+G67+G68+G69+G71+G74+G77+G78+G79+G53</f>
        <v>209039.33</v>
      </c>
      <c r="H13" s="38">
        <f>H16+H18+H19+H28+H29+H30+H31+H33+H38+H40+H41+H42+H43+H44+H45+H46+H49+H57+H60+H63+H64+H66+H67+H68+H69+H71+H72++H74+H77+H79</f>
        <v>269826.77</v>
      </c>
      <c r="I13" s="38">
        <f>I16+I18+I19+I28+I29+I30+I31+I33+I38+I40+I41+I42+I43+I44+I45+I46+I49+I57+I60+I63+I64+I66+I67+I68+I69+I71+I72++I74+I77+I79+I17+I20+I21+I22+I23+I24+I25+I26+I27+I35+I36+I65+I78</f>
        <v>1816607.4</v>
      </c>
      <c r="J13" s="38">
        <f>J16+J18+J19+J28+J29+J30+J31+J33+J38+J40+J41+J42+J43+J44+J45+J46+J49+J57+J60+J63+J64+J66+J67+J68+J69+J71+J72++J74+J77+J79+J17+J20+J21+J22+J23+J24+J25+J26+J27+J35+J36+J65+J78</f>
        <v>645169.89999999991</v>
      </c>
      <c r="K13" s="38">
        <f>K16+K18+K19+K28+K29+K30+K31+K33+K38+K40+K41+K42+K43+K44+K45+K46+K49+K57+K60+K63+K64+K66+K67+K68+K69+K71+K72++K74+K77+K79+K17+K20+K21+K22+K23+K24+K25+K26+K27+K35+K36+K65+K78</f>
        <v>190588.39999999997</v>
      </c>
      <c r="L13" s="38">
        <f>L16+L18+L19+L28+L29+L30+L31+L33+L38+L40+L41+L42+L43+L44+L45+L46+L49+L57+L60+L63+L64+L66+L67+L68+L69+L71+L72++L74+L77+L79+L17+L20+L21+L22+L23+L24+L25+L26+L27+L35+L36+L65+L78+L47</f>
        <v>204255.1</v>
      </c>
    </row>
    <row r="14" spans="1:12" ht="42.75" x14ac:dyDescent="0.25">
      <c r="A14" s="64"/>
      <c r="B14" s="68"/>
      <c r="C14" s="69"/>
      <c r="D14" s="37" t="s">
        <v>9</v>
      </c>
      <c r="E14" s="38">
        <f>F14+G14+H14+I14+J14+K14+L14</f>
        <v>608585.9307599999</v>
      </c>
      <c r="F14" s="38">
        <f>F34+F39+F50+F58+F61+F70</f>
        <v>297369.84595999995</v>
      </c>
      <c r="G14" s="38">
        <f>G34+G39+G50+G58+G61+G70+G75+G54</f>
        <v>225638.18479999999</v>
      </c>
      <c r="H14" s="38">
        <f>H34+H39+H50+H58+H70</f>
        <v>85577.9</v>
      </c>
      <c r="I14" s="38">
        <f>I34+I39+I50+I58++I61+I70</f>
        <v>0</v>
      </c>
      <c r="J14" s="38">
        <f>J34+J39+J50+J58++J61+J70</f>
        <v>0</v>
      </c>
      <c r="K14" s="38">
        <f>K34+K39+K50+K58++K61+K70</f>
        <v>0</v>
      </c>
      <c r="L14" s="38">
        <f>L34+L39+L50+L58++L61+L70</f>
        <v>0</v>
      </c>
    </row>
    <row r="15" spans="1:12" ht="28.5" x14ac:dyDescent="0.25">
      <c r="A15" s="64"/>
      <c r="B15" s="68"/>
      <c r="C15" s="69"/>
      <c r="D15" s="37" t="s">
        <v>10</v>
      </c>
      <c r="E15" s="38">
        <f>F15+G15+H15+I15+J15+K15+L15</f>
        <v>818257.85284000007</v>
      </c>
      <c r="F15" s="38">
        <f>F51+F62+F76</f>
        <v>488342.96214000002</v>
      </c>
      <c r="G15" s="38">
        <f>G51+G62+G76+G55</f>
        <v>329914.89069999999</v>
      </c>
      <c r="H15" s="38">
        <f>H51+H62+H76</f>
        <v>0</v>
      </c>
      <c r="I15" s="38">
        <f>I51+I62</f>
        <v>0</v>
      </c>
      <c r="J15" s="38">
        <f>J51+J62</f>
        <v>0</v>
      </c>
      <c r="K15" s="38">
        <f>K51+K62</f>
        <v>0</v>
      </c>
      <c r="L15" s="38">
        <f>L51+L62</f>
        <v>0</v>
      </c>
    </row>
    <row r="16" spans="1:12" ht="45" x14ac:dyDescent="0.25">
      <c r="A16" s="14"/>
      <c r="B16" s="18"/>
      <c r="C16" s="19" t="s">
        <v>42</v>
      </c>
      <c r="D16" s="20" t="s">
        <v>13</v>
      </c>
      <c r="E16" s="23">
        <f t="shared" ref="E16:E47" si="2">F16+G16+H16+I16+J16+K16+L16</f>
        <v>43089.7</v>
      </c>
      <c r="F16" s="23">
        <v>21755</v>
      </c>
      <c r="G16" s="23">
        <v>21334.7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</row>
    <row r="17" spans="1:12" ht="30" x14ac:dyDescent="0.25">
      <c r="A17" s="17"/>
      <c r="B17" s="18"/>
      <c r="C17" s="19" t="s">
        <v>72</v>
      </c>
      <c r="D17" s="20" t="s">
        <v>13</v>
      </c>
      <c r="E17" s="23">
        <f t="shared" si="2"/>
        <v>763964.1</v>
      </c>
      <c r="F17" s="23">
        <v>0</v>
      </c>
      <c r="G17" s="23">
        <v>0</v>
      </c>
      <c r="H17" s="23">
        <v>0</v>
      </c>
      <c r="I17" s="23">
        <v>763964.1</v>
      </c>
      <c r="J17" s="23">
        <v>0</v>
      </c>
      <c r="K17" s="23">
        <v>0</v>
      </c>
      <c r="L17" s="23">
        <v>0</v>
      </c>
    </row>
    <row r="18" spans="1:12" ht="30" x14ac:dyDescent="0.25">
      <c r="A18" s="15"/>
      <c r="B18" s="34"/>
      <c r="C18" s="39" t="s">
        <v>39</v>
      </c>
      <c r="D18" s="20" t="s">
        <v>13</v>
      </c>
      <c r="E18" s="23">
        <f>F18+G18+H18+I18+J18+K18+L18</f>
        <v>187219.7</v>
      </c>
      <c r="F18" s="40">
        <v>0</v>
      </c>
      <c r="G18" s="40">
        <v>10950</v>
      </c>
      <c r="H18" s="40">
        <v>0</v>
      </c>
      <c r="I18" s="40">
        <v>176269.7</v>
      </c>
      <c r="J18" s="40">
        <v>0</v>
      </c>
      <c r="K18" s="40">
        <v>0</v>
      </c>
      <c r="L18" s="40">
        <v>0</v>
      </c>
    </row>
    <row r="19" spans="1:12" ht="30" x14ac:dyDescent="0.25">
      <c r="A19" s="14"/>
      <c r="B19" s="18"/>
      <c r="C19" s="19" t="s">
        <v>41</v>
      </c>
      <c r="D19" s="20" t="s">
        <v>13</v>
      </c>
      <c r="E19" s="23">
        <f t="shared" si="2"/>
        <v>7600</v>
      </c>
      <c r="F19" s="23">
        <v>0</v>
      </c>
      <c r="G19" s="23">
        <v>7600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</row>
    <row r="20" spans="1:12" ht="30" x14ac:dyDescent="0.25">
      <c r="A20" s="17"/>
      <c r="B20" s="18"/>
      <c r="C20" s="19" t="s">
        <v>73</v>
      </c>
      <c r="D20" s="20" t="s">
        <v>13</v>
      </c>
      <c r="E20" s="23">
        <f t="shared" si="2"/>
        <v>3500.1</v>
      </c>
      <c r="F20" s="23">
        <v>0</v>
      </c>
      <c r="G20" s="23">
        <v>0</v>
      </c>
      <c r="H20" s="23">
        <v>0</v>
      </c>
      <c r="I20" s="23">
        <v>3500.1</v>
      </c>
      <c r="J20" s="23">
        <v>0</v>
      </c>
      <c r="K20" s="23">
        <v>0</v>
      </c>
      <c r="L20" s="23">
        <v>0</v>
      </c>
    </row>
    <row r="21" spans="1:12" ht="30" x14ac:dyDescent="0.25">
      <c r="A21" s="17"/>
      <c r="B21" s="18"/>
      <c r="C21" s="19" t="s">
        <v>74</v>
      </c>
      <c r="D21" s="20" t="s">
        <v>13</v>
      </c>
      <c r="E21" s="23">
        <f t="shared" si="2"/>
        <v>5056.2</v>
      </c>
      <c r="F21" s="23">
        <v>0</v>
      </c>
      <c r="G21" s="23">
        <v>0</v>
      </c>
      <c r="H21" s="23">
        <v>0</v>
      </c>
      <c r="I21" s="23">
        <v>5056.2</v>
      </c>
      <c r="J21" s="23">
        <v>0</v>
      </c>
      <c r="K21" s="23">
        <v>0</v>
      </c>
      <c r="L21" s="23">
        <v>0</v>
      </c>
    </row>
    <row r="22" spans="1:12" ht="30" x14ac:dyDescent="0.25">
      <c r="A22" s="17"/>
      <c r="B22" s="18"/>
      <c r="C22" s="19" t="s">
        <v>75</v>
      </c>
      <c r="D22" s="20" t="s">
        <v>13</v>
      </c>
      <c r="E22" s="23">
        <f t="shared" si="2"/>
        <v>4206.6000000000004</v>
      </c>
      <c r="F22" s="23">
        <v>0</v>
      </c>
      <c r="G22" s="23">
        <v>0</v>
      </c>
      <c r="H22" s="23">
        <v>0</v>
      </c>
      <c r="I22" s="23">
        <v>0</v>
      </c>
      <c r="J22" s="23">
        <v>4206.6000000000004</v>
      </c>
      <c r="K22" s="23">
        <v>0</v>
      </c>
      <c r="L22" s="23">
        <v>0</v>
      </c>
    </row>
    <row r="23" spans="1:12" ht="30" x14ac:dyDescent="0.25">
      <c r="A23" s="17"/>
      <c r="B23" s="18"/>
      <c r="C23" s="19" t="s">
        <v>76</v>
      </c>
      <c r="D23" s="20" t="s">
        <v>13</v>
      </c>
      <c r="E23" s="23">
        <f t="shared" si="2"/>
        <v>5207.5</v>
      </c>
      <c r="F23" s="23">
        <v>0</v>
      </c>
      <c r="G23" s="23">
        <v>0</v>
      </c>
      <c r="H23" s="23">
        <v>0</v>
      </c>
      <c r="I23" s="23">
        <v>0</v>
      </c>
      <c r="J23" s="23">
        <v>5207.5</v>
      </c>
      <c r="K23" s="23">
        <v>0</v>
      </c>
      <c r="L23" s="23">
        <v>0</v>
      </c>
    </row>
    <row r="24" spans="1:12" ht="30" x14ac:dyDescent="0.25">
      <c r="A24" s="17"/>
      <c r="B24" s="18"/>
      <c r="C24" s="19" t="s">
        <v>77</v>
      </c>
      <c r="D24" s="20" t="s">
        <v>13</v>
      </c>
      <c r="E24" s="23">
        <f t="shared" si="2"/>
        <v>4424.8999999999996</v>
      </c>
      <c r="F24" s="23">
        <v>0</v>
      </c>
      <c r="G24" s="23">
        <v>0</v>
      </c>
      <c r="H24" s="23">
        <v>0</v>
      </c>
      <c r="I24" s="23">
        <v>0</v>
      </c>
      <c r="J24" s="23">
        <v>4424.8999999999996</v>
      </c>
      <c r="K24" s="23">
        <v>0</v>
      </c>
      <c r="L24" s="23">
        <v>0</v>
      </c>
    </row>
    <row r="25" spans="1:12" ht="30" x14ac:dyDescent="0.25">
      <c r="A25" s="17"/>
      <c r="B25" s="18"/>
      <c r="C25" s="19" t="s">
        <v>78</v>
      </c>
      <c r="D25" s="20" t="s">
        <v>13</v>
      </c>
      <c r="E25" s="23">
        <f t="shared" si="2"/>
        <v>5223.8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5223.8</v>
      </c>
      <c r="L25" s="23">
        <v>0</v>
      </c>
    </row>
    <row r="26" spans="1:12" ht="30" x14ac:dyDescent="0.25">
      <c r="A26" s="17"/>
      <c r="B26" s="18"/>
      <c r="C26" s="19" t="s">
        <v>79</v>
      </c>
      <c r="D26" s="20" t="s">
        <v>13</v>
      </c>
      <c r="E26" s="23">
        <f t="shared" si="2"/>
        <v>7645.8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7645.8</v>
      </c>
      <c r="L26" s="23">
        <v>0</v>
      </c>
    </row>
    <row r="27" spans="1:12" ht="30" x14ac:dyDescent="0.25">
      <c r="A27" s="17"/>
      <c r="B27" s="18"/>
      <c r="C27" s="19" t="s">
        <v>80</v>
      </c>
      <c r="D27" s="20" t="s">
        <v>13</v>
      </c>
      <c r="E27" s="23">
        <f t="shared" si="2"/>
        <v>28461.3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28461.3</v>
      </c>
    </row>
    <row r="28" spans="1:12" s="4" customFormat="1" ht="30" x14ac:dyDescent="0.25">
      <c r="A28" s="14"/>
      <c r="B28" s="18"/>
      <c r="C28" s="19" t="s">
        <v>53</v>
      </c>
      <c r="D28" s="20" t="s">
        <v>13</v>
      </c>
      <c r="E28" s="23">
        <f t="shared" si="2"/>
        <v>11023</v>
      </c>
      <c r="F28" s="23">
        <v>0</v>
      </c>
      <c r="G28" s="23">
        <v>0</v>
      </c>
      <c r="H28" s="23">
        <v>11023</v>
      </c>
      <c r="I28" s="23">
        <v>0</v>
      </c>
      <c r="J28" s="23">
        <v>0</v>
      </c>
      <c r="K28" s="23">
        <v>0</v>
      </c>
      <c r="L28" s="23">
        <v>0</v>
      </c>
    </row>
    <row r="29" spans="1:12" ht="30" x14ac:dyDescent="0.25">
      <c r="A29" s="14"/>
      <c r="B29" s="18"/>
      <c r="C29" s="19" t="s">
        <v>46</v>
      </c>
      <c r="D29" s="20" t="s">
        <v>13</v>
      </c>
      <c r="E29" s="23">
        <f>F29+G29+H29+I29+J29+K29+L29</f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</row>
    <row r="30" spans="1:12" s="6" customFormat="1" ht="30" x14ac:dyDescent="0.25">
      <c r="A30" s="9"/>
      <c r="B30" s="41"/>
      <c r="C30" s="19" t="s">
        <v>16</v>
      </c>
      <c r="D30" s="20" t="s">
        <v>13</v>
      </c>
      <c r="E30" s="23">
        <f t="shared" si="2"/>
        <v>16008</v>
      </c>
      <c r="F30" s="23">
        <v>0</v>
      </c>
      <c r="G30" s="23">
        <v>16008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</row>
    <row r="31" spans="1:12" s="6" customFormat="1" ht="30" x14ac:dyDescent="0.25">
      <c r="A31" s="9"/>
      <c r="B31" s="41"/>
      <c r="C31" s="19" t="s">
        <v>54</v>
      </c>
      <c r="D31" s="20" t="s">
        <v>13</v>
      </c>
      <c r="E31" s="23">
        <f t="shared" si="2"/>
        <v>15372.4</v>
      </c>
      <c r="F31" s="23">
        <v>0</v>
      </c>
      <c r="G31" s="23">
        <v>0</v>
      </c>
      <c r="H31" s="23">
        <v>15372.4</v>
      </c>
      <c r="I31" s="23">
        <v>0</v>
      </c>
      <c r="J31" s="23">
        <v>0</v>
      </c>
      <c r="K31" s="23">
        <v>0</v>
      </c>
      <c r="L31" s="23">
        <v>0</v>
      </c>
    </row>
    <row r="32" spans="1:12" s="6" customFormat="1" x14ac:dyDescent="0.25">
      <c r="A32" s="9"/>
      <c r="B32" s="79"/>
      <c r="C32" s="76" t="s">
        <v>55</v>
      </c>
      <c r="D32" s="20" t="s">
        <v>6</v>
      </c>
      <c r="E32" s="23">
        <f>F32+G32+H32+I32+J32+K32+L32</f>
        <v>93443.199999999997</v>
      </c>
      <c r="F32" s="23">
        <f>F33+F34</f>
        <v>77322.3</v>
      </c>
      <c r="G32" s="23">
        <f t="shared" ref="G32:L32" si="3">G33+G34</f>
        <v>1620.9</v>
      </c>
      <c r="H32" s="23">
        <f t="shared" si="3"/>
        <v>14500</v>
      </c>
      <c r="I32" s="23">
        <f t="shared" si="3"/>
        <v>0</v>
      </c>
      <c r="J32" s="23">
        <f t="shared" si="3"/>
        <v>0</v>
      </c>
      <c r="K32" s="23">
        <f t="shared" si="3"/>
        <v>0</v>
      </c>
      <c r="L32" s="23">
        <f t="shared" si="3"/>
        <v>0</v>
      </c>
    </row>
    <row r="33" spans="1:12" s="6" customFormat="1" ht="30" x14ac:dyDescent="0.25">
      <c r="A33" s="9"/>
      <c r="B33" s="80"/>
      <c r="C33" s="77"/>
      <c r="D33" s="20" t="s">
        <v>13</v>
      </c>
      <c r="E33" s="23">
        <f>F33+G33+H33+I33+J33+K33+L33</f>
        <v>24443.200000000001</v>
      </c>
      <c r="F33" s="42">
        <v>22822.3</v>
      </c>
      <c r="G33" s="23">
        <v>1620.9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</row>
    <row r="34" spans="1:12" s="6" customFormat="1" ht="45" x14ac:dyDescent="0.25">
      <c r="A34" s="9"/>
      <c r="B34" s="81"/>
      <c r="C34" s="78"/>
      <c r="D34" s="20" t="s">
        <v>9</v>
      </c>
      <c r="E34" s="23">
        <f>F34+G34+H34+I34+J34+K34+L34</f>
        <v>69000</v>
      </c>
      <c r="F34" s="42">
        <v>54500</v>
      </c>
      <c r="G34" s="23">
        <v>0</v>
      </c>
      <c r="H34" s="23">
        <v>14500</v>
      </c>
      <c r="I34" s="23">
        <v>0</v>
      </c>
      <c r="J34" s="23">
        <v>0</v>
      </c>
      <c r="K34" s="23">
        <v>0</v>
      </c>
      <c r="L34" s="23">
        <v>0</v>
      </c>
    </row>
    <row r="35" spans="1:12" s="6" customFormat="1" ht="30" x14ac:dyDescent="0.25">
      <c r="A35" s="9"/>
      <c r="B35" s="43"/>
      <c r="C35" s="19" t="s">
        <v>81</v>
      </c>
      <c r="D35" s="20" t="s">
        <v>13</v>
      </c>
      <c r="E35" s="23">
        <f t="shared" ref="E35" si="4">F35+G35+H35+I35+J35+K35+L35</f>
        <v>297817.3</v>
      </c>
      <c r="F35" s="23">
        <v>0</v>
      </c>
      <c r="G35" s="23">
        <v>0</v>
      </c>
      <c r="H35" s="23">
        <v>0</v>
      </c>
      <c r="I35" s="23">
        <v>297817.3</v>
      </c>
      <c r="J35" s="23">
        <v>0</v>
      </c>
      <c r="K35" s="23">
        <v>0</v>
      </c>
      <c r="L35" s="23">
        <v>0</v>
      </c>
    </row>
    <row r="36" spans="1:12" s="6" customFormat="1" ht="30" x14ac:dyDescent="0.25">
      <c r="A36" s="9"/>
      <c r="B36" s="43"/>
      <c r="C36" s="19" t="s">
        <v>82</v>
      </c>
      <c r="D36" s="20" t="s">
        <v>13</v>
      </c>
      <c r="E36" s="23">
        <f>F36+G36+H36+I36+J36+K36+L36</f>
        <v>245877.8</v>
      </c>
      <c r="F36" s="23">
        <v>0</v>
      </c>
      <c r="G36" s="23">
        <v>0</v>
      </c>
      <c r="H36" s="23">
        <v>0</v>
      </c>
      <c r="I36" s="23">
        <v>120000</v>
      </c>
      <c r="J36" s="23">
        <v>125877.8</v>
      </c>
      <c r="K36" s="23">
        <v>0</v>
      </c>
      <c r="L36" s="23">
        <v>0</v>
      </c>
    </row>
    <row r="37" spans="1:12" s="6" customFormat="1" ht="45" customHeight="1" x14ac:dyDescent="0.25">
      <c r="A37" s="9"/>
      <c r="B37" s="79"/>
      <c r="C37" s="76" t="s">
        <v>33</v>
      </c>
      <c r="D37" s="20" t="s">
        <v>6</v>
      </c>
      <c r="E37" s="23">
        <f>E38+E39</f>
        <v>5079.8999999999996</v>
      </c>
      <c r="F37" s="23">
        <f>F38+F39</f>
        <v>5079.8999999999996</v>
      </c>
      <c r="G37" s="23">
        <f t="shared" ref="G37:L37" si="5">G38+G39</f>
        <v>0</v>
      </c>
      <c r="H37" s="23">
        <f t="shared" si="5"/>
        <v>0</v>
      </c>
      <c r="I37" s="23">
        <f t="shared" si="5"/>
        <v>0</v>
      </c>
      <c r="J37" s="23">
        <f t="shared" si="5"/>
        <v>0</v>
      </c>
      <c r="K37" s="23">
        <f t="shared" si="5"/>
        <v>0</v>
      </c>
      <c r="L37" s="23">
        <f t="shared" si="5"/>
        <v>0</v>
      </c>
    </row>
    <row r="38" spans="1:12" s="6" customFormat="1" ht="30" x14ac:dyDescent="0.25">
      <c r="A38" s="9"/>
      <c r="B38" s="80"/>
      <c r="C38" s="77"/>
      <c r="D38" s="20" t="s">
        <v>13</v>
      </c>
      <c r="E38" s="23">
        <f>F38+G38+H38+I38+J38+K38+L38</f>
        <v>1729.9</v>
      </c>
      <c r="F38" s="23">
        <v>1729.9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</row>
    <row r="39" spans="1:12" s="6" customFormat="1" ht="45" x14ac:dyDescent="0.25">
      <c r="A39" s="9"/>
      <c r="B39" s="81"/>
      <c r="C39" s="78"/>
      <c r="D39" s="20" t="s">
        <v>9</v>
      </c>
      <c r="E39" s="23">
        <f>F39+G39+H39+I39+J39+K39+L39</f>
        <v>3350</v>
      </c>
      <c r="F39" s="23">
        <v>3350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</row>
    <row r="40" spans="1:12" ht="30" x14ac:dyDescent="0.25">
      <c r="A40" s="14"/>
      <c r="B40" s="18"/>
      <c r="C40" s="19" t="s">
        <v>67</v>
      </c>
      <c r="D40" s="20" t="s">
        <v>13</v>
      </c>
      <c r="E40" s="23">
        <f t="shared" si="2"/>
        <v>116055.4</v>
      </c>
      <c r="F40" s="23">
        <v>0</v>
      </c>
      <c r="G40" s="23">
        <v>80000</v>
      </c>
      <c r="H40" s="23">
        <v>36055.4</v>
      </c>
      <c r="I40" s="23">
        <v>0</v>
      </c>
      <c r="J40" s="23">
        <v>0</v>
      </c>
      <c r="K40" s="23">
        <v>0</v>
      </c>
      <c r="L40" s="23">
        <v>0</v>
      </c>
    </row>
    <row r="41" spans="1:12" ht="30" x14ac:dyDescent="0.25">
      <c r="A41" s="15"/>
      <c r="B41" s="34"/>
      <c r="C41" s="39" t="s">
        <v>40</v>
      </c>
      <c r="D41" s="20" t="s">
        <v>13</v>
      </c>
      <c r="E41" s="23">
        <f t="shared" si="2"/>
        <v>40000</v>
      </c>
      <c r="F41" s="23">
        <v>0</v>
      </c>
      <c r="G41" s="23">
        <v>40000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</row>
    <row r="42" spans="1:12" ht="30" x14ac:dyDescent="0.25">
      <c r="A42" s="15"/>
      <c r="B42" s="34"/>
      <c r="C42" s="39" t="s">
        <v>43</v>
      </c>
      <c r="D42" s="20" t="s">
        <v>13</v>
      </c>
      <c r="E42" s="23">
        <f t="shared" si="2"/>
        <v>3871</v>
      </c>
      <c r="F42" s="23">
        <v>0</v>
      </c>
      <c r="G42" s="23">
        <v>3871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</row>
    <row r="43" spans="1:12" ht="30" x14ac:dyDescent="0.25">
      <c r="A43" s="15"/>
      <c r="B43" s="34"/>
      <c r="C43" s="39" t="s">
        <v>44</v>
      </c>
      <c r="D43" s="20" t="s">
        <v>13</v>
      </c>
      <c r="E43" s="23">
        <f t="shared" si="2"/>
        <v>1296.8</v>
      </c>
      <c r="F43" s="23">
        <v>0</v>
      </c>
      <c r="G43" s="23">
        <v>1296.8</v>
      </c>
      <c r="H43" s="23">
        <v>0</v>
      </c>
      <c r="I43" s="23">
        <f>110479.6-110479.6</f>
        <v>0</v>
      </c>
      <c r="J43" s="23">
        <f>52039.5-52039.5</f>
        <v>0</v>
      </c>
      <c r="K43" s="23">
        <v>0</v>
      </c>
      <c r="L43" s="23">
        <v>0</v>
      </c>
    </row>
    <row r="44" spans="1:12" ht="27.75" customHeight="1" x14ac:dyDescent="0.25">
      <c r="A44" s="15"/>
      <c r="B44" s="18"/>
      <c r="C44" s="39" t="s">
        <v>45</v>
      </c>
      <c r="D44" s="20" t="s">
        <v>13</v>
      </c>
      <c r="E44" s="23">
        <f>F44+G44+H44+I44+J44+K44+L44</f>
        <v>49242.9</v>
      </c>
      <c r="F44" s="23">
        <v>0</v>
      </c>
      <c r="G44" s="23">
        <v>0</v>
      </c>
      <c r="H44" s="23">
        <v>49242.9</v>
      </c>
      <c r="I44" s="23">
        <v>0</v>
      </c>
      <c r="J44" s="23">
        <v>0</v>
      </c>
      <c r="K44" s="23">
        <v>0</v>
      </c>
      <c r="L44" s="23">
        <v>0</v>
      </c>
    </row>
    <row r="45" spans="1:12" ht="27.75" customHeight="1" x14ac:dyDescent="0.25">
      <c r="A45" s="15"/>
      <c r="B45" s="18"/>
      <c r="C45" s="39" t="s">
        <v>69</v>
      </c>
      <c r="D45" s="20" t="s">
        <v>13</v>
      </c>
      <c r="E45" s="23">
        <f>F45+G45+H45+I45+J45+K45+L45</f>
        <v>22247.599999999999</v>
      </c>
      <c r="F45" s="23">
        <v>0</v>
      </c>
      <c r="G45" s="23">
        <v>0</v>
      </c>
      <c r="H45" s="23">
        <v>22247.599999999999</v>
      </c>
      <c r="I45" s="23">
        <v>0</v>
      </c>
      <c r="J45" s="23">
        <v>0</v>
      </c>
      <c r="K45" s="23">
        <v>0</v>
      </c>
      <c r="L45" s="23">
        <v>0</v>
      </c>
    </row>
    <row r="46" spans="1:12" s="3" customFormat="1" ht="30" x14ac:dyDescent="0.25">
      <c r="A46" s="14"/>
      <c r="B46" s="18"/>
      <c r="C46" s="19" t="s">
        <v>49</v>
      </c>
      <c r="D46" s="20" t="s">
        <v>13</v>
      </c>
      <c r="E46" s="23">
        <f t="shared" si="2"/>
        <v>1000</v>
      </c>
      <c r="F46" s="23">
        <v>0</v>
      </c>
      <c r="G46" s="23">
        <v>1000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</row>
    <row r="47" spans="1:12" s="3" customFormat="1" ht="30" x14ac:dyDescent="0.25">
      <c r="A47" s="17"/>
      <c r="B47" s="18"/>
      <c r="C47" s="19" t="s">
        <v>83</v>
      </c>
      <c r="D47" s="20" t="s">
        <v>13</v>
      </c>
      <c r="E47" s="23">
        <f t="shared" si="2"/>
        <v>4820.1000000000004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4820.1000000000004</v>
      </c>
    </row>
    <row r="48" spans="1:12" ht="13.5" customHeight="1" x14ac:dyDescent="0.25">
      <c r="A48" s="72"/>
      <c r="B48" s="65"/>
      <c r="C48" s="83" t="s">
        <v>47</v>
      </c>
      <c r="D48" s="44" t="s">
        <v>14</v>
      </c>
      <c r="E48" s="38">
        <f>F48+G48+H48+I48+J48+K48+L48</f>
        <v>89964.762759999998</v>
      </c>
      <c r="F48" s="38">
        <f>F50+F49+F51</f>
        <v>89964.762759999998</v>
      </c>
      <c r="G48" s="38">
        <f t="shared" ref="G48:L48" si="6">G50+G49+G51</f>
        <v>0</v>
      </c>
      <c r="H48" s="38">
        <f t="shared" si="6"/>
        <v>0</v>
      </c>
      <c r="I48" s="38">
        <f t="shared" si="6"/>
        <v>0</v>
      </c>
      <c r="J48" s="38">
        <f t="shared" si="6"/>
        <v>0</v>
      </c>
      <c r="K48" s="38">
        <f t="shared" si="6"/>
        <v>0</v>
      </c>
      <c r="L48" s="38">
        <f t="shared" si="6"/>
        <v>0</v>
      </c>
    </row>
    <row r="49" spans="1:12" ht="29.25" customHeight="1" x14ac:dyDescent="0.25">
      <c r="A49" s="72"/>
      <c r="B49" s="65"/>
      <c r="C49" s="83"/>
      <c r="D49" s="20" t="s">
        <v>13</v>
      </c>
      <c r="E49" s="38">
        <f>F49+G49+H49+I49+J49+K49+L49</f>
        <v>3250.4503100000002</v>
      </c>
      <c r="F49" s="23">
        <v>3250.4503100000002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</row>
    <row r="50" spans="1:12" ht="29.25" customHeight="1" x14ac:dyDescent="0.25">
      <c r="A50" s="72"/>
      <c r="B50" s="65"/>
      <c r="C50" s="83"/>
      <c r="D50" s="20" t="s">
        <v>9</v>
      </c>
      <c r="E50" s="38">
        <f>F50+G50+H50+I50+J50+K50+L50</f>
        <v>435.75031000000001</v>
      </c>
      <c r="F50" s="23">
        <v>435.75031000000001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</row>
    <row r="51" spans="1:12" ht="29.25" customHeight="1" x14ac:dyDescent="0.25">
      <c r="A51" s="72"/>
      <c r="B51" s="65"/>
      <c r="C51" s="83"/>
      <c r="D51" s="20" t="s">
        <v>10</v>
      </c>
      <c r="E51" s="38">
        <f>F51+G51+H51+I51+J51+K51+L51</f>
        <v>86278.562139999995</v>
      </c>
      <c r="F51" s="23">
        <v>86278.562139999995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</row>
    <row r="52" spans="1:12" ht="29.25" customHeight="1" x14ac:dyDescent="0.25">
      <c r="A52" s="25"/>
      <c r="B52" s="34"/>
      <c r="C52" s="76" t="s">
        <v>90</v>
      </c>
      <c r="D52" s="44" t="s">
        <v>14</v>
      </c>
      <c r="E52" s="38">
        <f>F52+G52+H52+I52+J52+K52+L52</f>
        <v>86937.175499999998</v>
      </c>
      <c r="F52" s="38">
        <f>F53+F54+F55</f>
        <v>0</v>
      </c>
      <c r="G52" s="23">
        <f>G53+G54+G55</f>
        <v>86937.175499999998</v>
      </c>
      <c r="H52" s="23">
        <f t="shared" ref="H52:L52" si="7">H53+H54+H55</f>
        <v>0</v>
      </c>
      <c r="I52" s="23">
        <f t="shared" si="7"/>
        <v>0</v>
      </c>
      <c r="J52" s="23">
        <f t="shared" si="7"/>
        <v>0</v>
      </c>
      <c r="K52" s="23">
        <f t="shared" si="7"/>
        <v>0</v>
      </c>
      <c r="L52" s="23">
        <f t="shared" si="7"/>
        <v>0</v>
      </c>
    </row>
    <row r="53" spans="1:12" ht="29.25" customHeight="1" x14ac:dyDescent="0.25">
      <c r="A53" s="25"/>
      <c r="B53" s="34"/>
      <c r="C53" s="77"/>
      <c r="D53" s="20" t="s">
        <v>13</v>
      </c>
      <c r="E53" s="38">
        <f t="shared" ref="E53:E55" si="8">F53+G53+H53+I53+J53+K53+L53</f>
        <v>434.9</v>
      </c>
      <c r="F53" s="23">
        <v>0</v>
      </c>
      <c r="G53" s="23">
        <v>434.9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</row>
    <row r="54" spans="1:12" ht="29.25" customHeight="1" x14ac:dyDescent="0.25">
      <c r="A54" s="25"/>
      <c r="B54" s="34"/>
      <c r="C54" s="77"/>
      <c r="D54" s="20" t="s">
        <v>9</v>
      </c>
      <c r="E54" s="38">
        <f t="shared" si="8"/>
        <v>434.6848</v>
      </c>
      <c r="F54" s="23">
        <v>0</v>
      </c>
      <c r="G54" s="23">
        <v>434.6848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</row>
    <row r="55" spans="1:12" ht="29.25" customHeight="1" x14ac:dyDescent="0.25">
      <c r="A55" s="25"/>
      <c r="B55" s="34"/>
      <c r="C55" s="78"/>
      <c r="D55" s="20" t="s">
        <v>10</v>
      </c>
      <c r="E55" s="38">
        <f t="shared" si="8"/>
        <v>86067.590700000001</v>
      </c>
      <c r="F55" s="23">
        <v>0</v>
      </c>
      <c r="G55" s="23">
        <v>86067.590700000001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</row>
    <row r="56" spans="1:12" ht="33" customHeight="1" x14ac:dyDescent="0.25">
      <c r="A56" s="15"/>
      <c r="B56" s="34"/>
      <c r="C56" s="76" t="s">
        <v>91</v>
      </c>
      <c r="D56" s="44" t="s">
        <v>14</v>
      </c>
      <c r="E56" s="38">
        <f>E57+E58</f>
        <v>334487.39999999997</v>
      </c>
      <c r="F56" s="38">
        <f t="shared" ref="F56:L56" si="9">F57+F58</f>
        <v>169483.69999999998</v>
      </c>
      <c r="G56" s="38">
        <f t="shared" si="9"/>
        <v>151662.39999999999</v>
      </c>
      <c r="H56" s="38">
        <f t="shared" si="9"/>
        <v>13341.3</v>
      </c>
      <c r="I56" s="38">
        <f t="shared" si="9"/>
        <v>0</v>
      </c>
      <c r="J56" s="38">
        <f t="shared" si="9"/>
        <v>0</v>
      </c>
      <c r="K56" s="38">
        <f t="shared" si="9"/>
        <v>0</v>
      </c>
      <c r="L56" s="38">
        <f t="shared" si="9"/>
        <v>0</v>
      </c>
    </row>
    <row r="57" spans="1:12" ht="33" customHeight="1" x14ac:dyDescent="0.25">
      <c r="A57" s="15"/>
      <c r="B57" s="34"/>
      <c r="C57" s="77"/>
      <c r="D57" s="20" t="s">
        <v>13</v>
      </c>
      <c r="E57" s="23">
        <f t="shared" ref="E57:E62" si="10">F57+G57+H57+I57+J57+K57+L57</f>
        <v>26682.6</v>
      </c>
      <c r="F57" s="23">
        <v>13341.3</v>
      </c>
      <c r="G57" s="23">
        <v>0</v>
      </c>
      <c r="H57" s="23">
        <v>13341.3</v>
      </c>
      <c r="I57" s="23">
        <v>0</v>
      </c>
      <c r="J57" s="23">
        <v>0</v>
      </c>
      <c r="K57" s="23">
        <v>0</v>
      </c>
      <c r="L57" s="23">
        <v>0</v>
      </c>
    </row>
    <row r="58" spans="1:12" s="3" customFormat="1" ht="30.75" customHeight="1" x14ac:dyDescent="0.25">
      <c r="A58" s="15"/>
      <c r="B58" s="34"/>
      <c r="C58" s="78"/>
      <c r="D58" s="20" t="s">
        <v>9</v>
      </c>
      <c r="E58" s="23">
        <f t="shared" si="10"/>
        <v>307804.79999999999</v>
      </c>
      <c r="F58" s="23">
        <v>156142.39999999999</v>
      </c>
      <c r="G58" s="23">
        <v>151662.39999999999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</row>
    <row r="59" spans="1:12" ht="30.75" customHeight="1" x14ac:dyDescent="0.25">
      <c r="A59" s="15"/>
      <c r="B59" s="65"/>
      <c r="C59" s="83" t="s">
        <v>38</v>
      </c>
      <c r="D59" s="44" t="s">
        <v>14</v>
      </c>
      <c r="E59" s="38">
        <f t="shared" si="10"/>
        <v>629208.29564999999</v>
      </c>
      <c r="F59" s="23">
        <f>F60+F61+F62</f>
        <v>629208.29564999999</v>
      </c>
      <c r="G59" s="23">
        <f t="shared" ref="G59:L59" si="11">G60+G61+G62</f>
        <v>0</v>
      </c>
      <c r="H59" s="23">
        <f t="shared" si="11"/>
        <v>0</v>
      </c>
      <c r="I59" s="23">
        <f t="shared" si="11"/>
        <v>0</v>
      </c>
      <c r="J59" s="23">
        <f t="shared" si="11"/>
        <v>0</v>
      </c>
      <c r="K59" s="23">
        <f t="shared" si="11"/>
        <v>0</v>
      </c>
      <c r="L59" s="23">
        <f t="shared" si="11"/>
        <v>0</v>
      </c>
    </row>
    <row r="60" spans="1:12" ht="30.75" customHeight="1" x14ac:dyDescent="0.25">
      <c r="A60" s="15"/>
      <c r="B60" s="65"/>
      <c r="C60" s="83"/>
      <c r="D60" s="20" t="s">
        <v>13</v>
      </c>
      <c r="E60" s="38">
        <f t="shared" si="10"/>
        <v>214033.1</v>
      </c>
      <c r="F60" s="23">
        <v>214033.1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</row>
    <row r="61" spans="1:12" ht="30.75" customHeight="1" x14ac:dyDescent="0.25">
      <c r="A61" s="15"/>
      <c r="B61" s="65"/>
      <c r="C61" s="83"/>
      <c r="D61" s="20" t="s">
        <v>9</v>
      </c>
      <c r="E61" s="38">
        <f t="shared" si="10"/>
        <v>13110.79565</v>
      </c>
      <c r="F61" s="23">
        <v>13110.79565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</row>
    <row r="62" spans="1:12" ht="29.25" customHeight="1" x14ac:dyDescent="0.25">
      <c r="A62" s="14"/>
      <c r="B62" s="65"/>
      <c r="C62" s="83"/>
      <c r="D62" s="20" t="s">
        <v>10</v>
      </c>
      <c r="E62" s="38">
        <f t="shared" si="10"/>
        <v>402064.4</v>
      </c>
      <c r="F62" s="23">
        <v>402064.4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</row>
    <row r="63" spans="1:12" s="3" customFormat="1" ht="29.25" customHeight="1" x14ac:dyDescent="0.25">
      <c r="A63" s="9"/>
      <c r="B63" s="41"/>
      <c r="C63" s="19" t="s">
        <v>50</v>
      </c>
      <c r="D63" s="20" t="s">
        <v>13</v>
      </c>
      <c r="E63" s="23">
        <f t="shared" ref="E63:E79" si="12">F63+G63+H63+I63+J63+K63+L63</f>
        <v>3700.7</v>
      </c>
      <c r="F63" s="23">
        <v>0</v>
      </c>
      <c r="G63" s="23">
        <v>0</v>
      </c>
      <c r="H63" s="23">
        <v>3700.7</v>
      </c>
      <c r="I63" s="23">
        <v>0</v>
      </c>
      <c r="J63" s="23">
        <v>0</v>
      </c>
      <c r="K63" s="23">
        <v>0</v>
      </c>
      <c r="L63" s="23">
        <v>0</v>
      </c>
    </row>
    <row r="64" spans="1:12" s="3" customFormat="1" ht="29.25" customHeight="1" x14ac:dyDescent="0.25">
      <c r="A64" s="9"/>
      <c r="B64" s="41"/>
      <c r="C64" s="19" t="s">
        <v>70</v>
      </c>
      <c r="D64" s="20" t="s">
        <v>13</v>
      </c>
      <c r="E64" s="23">
        <f t="shared" si="12"/>
        <v>8181.9</v>
      </c>
      <c r="F64" s="23">
        <v>0</v>
      </c>
      <c r="G64" s="23">
        <v>0</v>
      </c>
      <c r="H64" s="23">
        <v>8181.9</v>
      </c>
      <c r="I64" s="23">
        <v>0</v>
      </c>
      <c r="J64" s="23">
        <v>0</v>
      </c>
      <c r="K64" s="23">
        <v>0</v>
      </c>
      <c r="L64" s="23">
        <v>0</v>
      </c>
    </row>
    <row r="65" spans="1:12" s="3" customFormat="1" ht="29.25" customHeight="1" x14ac:dyDescent="0.25">
      <c r="A65" s="9"/>
      <c r="B65" s="41"/>
      <c r="C65" s="19" t="s">
        <v>84</v>
      </c>
      <c r="D65" s="20" t="s">
        <v>13</v>
      </c>
      <c r="E65" s="23">
        <f t="shared" si="12"/>
        <v>955453.1</v>
      </c>
      <c r="F65" s="23">
        <v>0</v>
      </c>
      <c r="G65" s="23">
        <v>0</v>
      </c>
      <c r="H65" s="23">
        <v>0</v>
      </c>
      <c r="I65" s="23">
        <v>450000</v>
      </c>
      <c r="J65" s="23">
        <v>505453.1</v>
      </c>
      <c r="K65" s="23">
        <v>0</v>
      </c>
      <c r="L65" s="23">
        <v>0</v>
      </c>
    </row>
    <row r="66" spans="1:12" s="3" customFormat="1" ht="29.25" customHeight="1" x14ac:dyDescent="0.25">
      <c r="A66" s="9"/>
      <c r="B66" s="41"/>
      <c r="C66" s="19" t="s">
        <v>29</v>
      </c>
      <c r="D66" s="20" t="s">
        <v>13</v>
      </c>
      <c r="E66" s="23">
        <f t="shared" si="12"/>
        <v>3980</v>
      </c>
      <c r="F66" s="23">
        <v>0</v>
      </c>
      <c r="G66" s="23">
        <v>3980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</row>
    <row r="67" spans="1:12" ht="30.75" customHeight="1" x14ac:dyDescent="0.25">
      <c r="A67" s="14"/>
      <c r="B67" s="18"/>
      <c r="C67" s="19" t="s">
        <v>48</v>
      </c>
      <c r="D67" s="20" t="s">
        <v>13</v>
      </c>
      <c r="E67" s="23">
        <f t="shared" si="12"/>
        <v>26273.9</v>
      </c>
      <c r="F67" s="23">
        <v>0</v>
      </c>
      <c r="G67" s="23">
        <v>17554.03</v>
      </c>
      <c r="H67" s="23">
        <v>8719.8700000000008</v>
      </c>
      <c r="I67" s="23">
        <v>0</v>
      </c>
      <c r="J67" s="23">
        <v>0</v>
      </c>
      <c r="K67" s="23">
        <v>0</v>
      </c>
      <c r="L67" s="23">
        <v>0</v>
      </c>
    </row>
    <row r="68" spans="1:12" s="3" customFormat="1" ht="29.25" customHeight="1" x14ac:dyDescent="0.25">
      <c r="A68" s="15"/>
      <c r="B68" s="41"/>
      <c r="C68" s="19" t="s">
        <v>51</v>
      </c>
      <c r="D68" s="20" t="s">
        <v>13</v>
      </c>
      <c r="E68" s="23">
        <f t="shared" si="12"/>
        <v>13294.4</v>
      </c>
      <c r="F68" s="23">
        <v>0</v>
      </c>
      <c r="G68" s="23">
        <v>0</v>
      </c>
      <c r="H68" s="23">
        <v>13294.4</v>
      </c>
      <c r="I68" s="23">
        <v>0</v>
      </c>
      <c r="J68" s="23">
        <v>0</v>
      </c>
      <c r="K68" s="23">
        <v>0</v>
      </c>
      <c r="L68" s="23">
        <v>0</v>
      </c>
    </row>
    <row r="69" spans="1:12" s="6" customFormat="1" ht="29.25" customHeight="1" x14ac:dyDescent="0.25">
      <c r="A69" s="16"/>
      <c r="B69" s="41"/>
      <c r="C69" s="19" t="s">
        <v>37</v>
      </c>
      <c r="D69" s="20" t="s">
        <v>13</v>
      </c>
      <c r="E69" s="23">
        <f t="shared" si="12"/>
        <v>9474.7999999999993</v>
      </c>
      <c r="F69" s="23">
        <v>0</v>
      </c>
      <c r="G69" s="23">
        <v>1756</v>
      </c>
      <c r="H69" s="23">
        <v>0</v>
      </c>
      <c r="I69" s="23">
        <v>0</v>
      </c>
      <c r="J69" s="23">
        <v>0</v>
      </c>
      <c r="K69" s="23">
        <v>7718.8</v>
      </c>
      <c r="L69" s="23">
        <v>0</v>
      </c>
    </row>
    <row r="70" spans="1:12" ht="29.25" customHeight="1" x14ac:dyDescent="0.25">
      <c r="A70" s="15"/>
      <c r="B70" s="34"/>
      <c r="C70" s="19" t="s">
        <v>15</v>
      </c>
      <c r="D70" s="20" t="s">
        <v>9</v>
      </c>
      <c r="E70" s="23">
        <f t="shared" si="12"/>
        <v>211986.69999999998</v>
      </c>
      <c r="F70" s="23">
        <v>69830.899999999994</v>
      </c>
      <c r="G70" s="23">
        <v>71077.899999999994</v>
      </c>
      <c r="H70" s="23">
        <v>71077.899999999994</v>
      </c>
      <c r="I70" s="23">
        <v>0</v>
      </c>
      <c r="J70" s="23">
        <v>0</v>
      </c>
      <c r="K70" s="23">
        <v>0</v>
      </c>
      <c r="L70" s="23">
        <v>0</v>
      </c>
    </row>
    <row r="71" spans="1:12" s="5" customFormat="1" ht="29.25" customHeight="1" x14ac:dyDescent="0.25">
      <c r="A71" s="16"/>
      <c r="B71" s="41"/>
      <c r="C71" s="19" t="s">
        <v>52</v>
      </c>
      <c r="D71" s="20" t="s">
        <v>13</v>
      </c>
      <c r="E71" s="23">
        <f t="shared" si="12"/>
        <v>357181.9</v>
      </c>
      <c r="F71" s="23">
        <v>0</v>
      </c>
      <c r="G71" s="23">
        <v>0</v>
      </c>
      <c r="H71" s="23">
        <v>16208.2</v>
      </c>
      <c r="I71" s="23">
        <v>0</v>
      </c>
      <c r="J71" s="23">
        <v>0</v>
      </c>
      <c r="K71" s="23">
        <v>170000</v>
      </c>
      <c r="L71" s="23">
        <v>170973.7</v>
      </c>
    </row>
    <row r="72" spans="1:12" s="5" customFormat="1" ht="29.25" customHeight="1" x14ac:dyDescent="0.25">
      <c r="A72" s="16"/>
      <c r="B72" s="41"/>
      <c r="C72" s="19" t="s">
        <v>64</v>
      </c>
      <c r="D72" s="20" t="s">
        <v>13</v>
      </c>
      <c r="E72" s="23">
        <f t="shared" si="12"/>
        <v>30000</v>
      </c>
      <c r="F72" s="23">
        <v>30000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</row>
    <row r="73" spans="1:12" s="5" customFormat="1" ht="29.25" customHeight="1" x14ac:dyDescent="0.25">
      <c r="A73" s="16"/>
      <c r="B73" s="41"/>
      <c r="C73" s="76" t="s">
        <v>65</v>
      </c>
      <c r="D73" s="37" t="s">
        <v>6</v>
      </c>
      <c r="E73" s="23">
        <f t="shared" si="12"/>
        <v>252111.1</v>
      </c>
      <c r="F73" s="23">
        <f>F74+F75+F76</f>
        <v>5800.6</v>
      </c>
      <c r="G73" s="23">
        <f t="shared" ref="G73:L73" si="13">G74+G75+G76</f>
        <v>246310.5</v>
      </c>
      <c r="H73" s="23">
        <f t="shared" si="13"/>
        <v>0</v>
      </c>
      <c r="I73" s="23">
        <f t="shared" si="13"/>
        <v>0</v>
      </c>
      <c r="J73" s="23">
        <f t="shared" si="13"/>
        <v>0</v>
      </c>
      <c r="K73" s="23">
        <f t="shared" si="13"/>
        <v>0</v>
      </c>
      <c r="L73" s="23">
        <f t="shared" si="13"/>
        <v>0</v>
      </c>
    </row>
    <row r="74" spans="1:12" s="5" customFormat="1" ht="29.25" customHeight="1" x14ac:dyDescent="0.25">
      <c r="A74" s="16"/>
      <c r="B74" s="41"/>
      <c r="C74" s="77"/>
      <c r="D74" s="20" t="s">
        <v>13</v>
      </c>
      <c r="E74" s="23">
        <f t="shared" si="12"/>
        <v>5800.6</v>
      </c>
      <c r="F74" s="23">
        <v>5800.6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</row>
    <row r="75" spans="1:12" s="5" customFormat="1" ht="29.25" customHeight="1" x14ac:dyDescent="0.25">
      <c r="A75" s="16"/>
      <c r="B75" s="41"/>
      <c r="C75" s="77"/>
      <c r="D75" s="20" t="s">
        <v>9</v>
      </c>
      <c r="E75" s="23">
        <f t="shared" si="12"/>
        <v>2463.1999999999998</v>
      </c>
      <c r="F75" s="23">
        <v>0</v>
      </c>
      <c r="G75" s="23">
        <v>2463.1999999999998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</row>
    <row r="76" spans="1:12" s="5" customFormat="1" ht="29.25" customHeight="1" x14ac:dyDescent="0.25">
      <c r="A76" s="16"/>
      <c r="B76" s="41"/>
      <c r="C76" s="78"/>
      <c r="D76" s="20" t="s">
        <v>10</v>
      </c>
      <c r="E76" s="23">
        <f t="shared" si="12"/>
        <v>243847.3</v>
      </c>
      <c r="F76" s="23">
        <v>0</v>
      </c>
      <c r="G76" s="23">
        <v>243847.3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</row>
    <row r="77" spans="1:12" s="5" customFormat="1" ht="41.25" customHeight="1" x14ac:dyDescent="0.25">
      <c r="A77" s="16"/>
      <c r="B77" s="41"/>
      <c r="C77" s="19" t="s">
        <v>66</v>
      </c>
      <c r="D77" s="20" t="s">
        <v>13</v>
      </c>
      <c r="E77" s="23">
        <f t="shared" si="12"/>
        <v>63951.5</v>
      </c>
      <c r="F77" s="23">
        <v>0</v>
      </c>
      <c r="G77" s="23">
        <v>0</v>
      </c>
      <c r="H77" s="23">
        <v>63951.5</v>
      </c>
      <c r="I77" s="23">
        <v>0</v>
      </c>
      <c r="J77" s="23">
        <v>0</v>
      </c>
      <c r="K77" s="23">
        <v>0</v>
      </c>
      <c r="L77" s="23">
        <v>0</v>
      </c>
    </row>
    <row r="78" spans="1:12" s="5" customFormat="1" ht="41.25" customHeight="1" x14ac:dyDescent="0.25">
      <c r="A78" s="16"/>
      <c r="B78" s="41"/>
      <c r="C78" s="19" t="s">
        <v>68</v>
      </c>
      <c r="D78" s="20" t="s">
        <v>13</v>
      </c>
      <c r="E78" s="23">
        <f t="shared" si="12"/>
        <v>1633</v>
      </c>
      <c r="F78" s="23">
        <v>0</v>
      </c>
      <c r="G78" s="23">
        <v>1633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</row>
    <row r="79" spans="1:12" s="3" customFormat="1" ht="30" x14ac:dyDescent="0.25">
      <c r="A79" s="9"/>
      <c r="B79" s="41"/>
      <c r="C79" s="20" t="s">
        <v>17</v>
      </c>
      <c r="D79" s="20" t="s">
        <v>13</v>
      </c>
      <c r="E79" s="23">
        <f t="shared" si="12"/>
        <v>8487.6</v>
      </c>
      <c r="F79" s="23">
        <v>0</v>
      </c>
      <c r="G79" s="23">
        <v>0</v>
      </c>
      <c r="H79" s="23">
        <v>8487.6</v>
      </c>
      <c r="I79" s="23">
        <v>0</v>
      </c>
      <c r="J79" s="23">
        <v>0</v>
      </c>
      <c r="K79" s="23">
        <v>0</v>
      </c>
      <c r="L79" s="23">
        <v>0</v>
      </c>
    </row>
    <row r="80" spans="1:12" x14ac:dyDescent="0.25">
      <c r="A80" s="72"/>
      <c r="B80" s="90" t="s">
        <v>18</v>
      </c>
      <c r="C80" s="69" t="s">
        <v>19</v>
      </c>
      <c r="D80" s="37" t="s">
        <v>6</v>
      </c>
      <c r="E80" s="38">
        <f t="shared" ref="E80:E85" si="14">F80+G80+H80+I80+J80+K80+L80</f>
        <v>1469530.56</v>
      </c>
      <c r="F80" s="45">
        <f t="shared" ref="F80:L80" si="15">F81+F82+F83</f>
        <v>120459</v>
      </c>
      <c r="G80" s="45">
        <f t="shared" si="15"/>
        <v>131484.1</v>
      </c>
      <c r="H80" s="45">
        <f t="shared" si="15"/>
        <v>80769.86</v>
      </c>
      <c r="I80" s="45">
        <f t="shared" si="15"/>
        <v>12697.1</v>
      </c>
      <c r="J80" s="45">
        <f t="shared" si="15"/>
        <v>373455.3</v>
      </c>
      <c r="K80" s="45">
        <f t="shared" si="15"/>
        <v>261953</v>
      </c>
      <c r="L80" s="45">
        <f t="shared" si="15"/>
        <v>488712.2</v>
      </c>
    </row>
    <row r="81" spans="1:12" ht="28.5" x14ac:dyDescent="0.25">
      <c r="A81" s="72"/>
      <c r="B81" s="90"/>
      <c r="C81" s="69"/>
      <c r="D81" s="37" t="s">
        <v>8</v>
      </c>
      <c r="E81" s="38">
        <f t="shared" si="14"/>
        <v>1294380.56</v>
      </c>
      <c r="F81" s="45">
        <f>F84+F85+F86+F87+F93+F94+F95+F96+F97+F98+F100+F102+F103+F104</f>
        <v>26309</v>
      </c>
      <c r="G81" s="45">
        <f t="shared" ref="G81:K81" si="16">G84+G85+G86+G87+G93+G94+G95+G96+G97+G98+G100+G102+G103+G104</f>
        <v>50484.1</v>
      </c>
      <c r="H81" s="45">
        <f t="shared" si="16"/>
        <v>80769.86</v>
      </c>
      <c r="I81" s="45">
        <f>I84+I85+I86+I87+I88+I89+I90+I91+I92+I93+I94+I95+I96+I97+I98+I100+I102+I103+I104</f>
        <v>12697.1</v>
      </c>
      <c r="J81" s="45">
        <f t="shared" si="16"/>
        <v>373455.3</v>
      </c>
      <c r="K81" s="45">
        <f t="shared" si="16"/>
        <v>261953</v>
      </c>
      <c r="L81" s="45">
        <f>L84+L85+L86+L87+L93+L94+L95+L96+L97+L98+L100+L102+L103+L104+L88+L89+L90+L91+L92</f>
        <v>488712.2</v>
      </c>
    </row>
    <row r="82" spans="1:12" ht="42.75" x14ac:dyDescent="0.25">
      <c r="A82" s="72"/>
      <c r="B82" s="90"/>
      <c r="C82" s="69"/>
      <c r="D82" s="37" t="s">
        <v>9</v>
      </c>
      <c r="E82" s="38">
        <f t="shared" si="14"/>
        <v>175150</v>
      </c>
      <c r="F82" s="45">
        <f>F101+F105</f>
        <v>94150</v>
      </c>
      <c r="G82" s="45">
        <f>G101+G105</f>
        <v>81000</v>
      </c>
      <c r="H82" s="45">
        <v>0</v>
      </c>
      <c r="I82" s="45">
        <v>0</v>
      </c>
      <c r="J82" s="45">
        <v>0</v>
      </c>
      <c r="K82" s="45">
        <v>0</v>
      </c>
      <c r="L82" s="45">
        <v>0</v>
      </c>
    </row>
    <row r="83" spans="1:12" ht="28.5" x14ac:dyDescent="0.25">
      <c r="A83" s="72"/>
      <c r="B83" s="90"/>
      <c r="C83" s="69"/>
      <c r="D83" s="37" t="s">
        <v>10</v>
      </c>
      <c r="E83" s="38">
        <f t="shared" si="14"/>
        <v>0</v>
      </c>
      <c r="F83" s="45">
        <v>0</v>
      </c>
      <c r="G83" s="45">
        <v>0</v>
      </c>
      <c r="H83" s="45">
        <f t="shared" ref="H83:L83" si="17">H105</f>
        <v>0</v>
      </c>
      <c r="I83" s="45">
        <f t="shared" si="17"/>
        <v>0</v>
      </c>
      <c r="J83" s="45">
        <f t="shared" si="17"/>
        <v>0</v>
      </c>
      <c r="K83" s="45">
        <f t="shared" si="17"/>
        <v>0</v>
      </c>
      <c r="L83" s="45">
        <f t="shared" si="17"/>
        <v>0</v>
      </c>
    </row>
    <row r="84" spans="1:12" ht="45" x14ac:dyDescent="0.25">
      <c r="A84" s="15"/>
      <c r="B84" s="34"/>
      <c r="C84" s="39" t="s">
        <v>28</v>
      </c>
      <c r="D84" s="20" t="s">
        <v>13</v>
      </c>
      <c r="E84" s="23">
        <f t="shared" si="14"/>
        <v>3000</v>
      </c>
      <c r="F84" s="23">
        <v>0</v>
      </c>
      <c r="G84" s="23">
        <v>3000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</row>
    <row r="85" spans="1:12" ht="30" x14ac:dyDescent="0.25">
      <c r="A85" s="15"/>
      <c r="B85" s="34"/>
      <c r="C85" s="39" t="s">
        <v>71</v>
      </c>
      <c r="D85" s="20" t="s">
        <v>13</v>
      </c>
      <c r="E85" s="23">
        <f t="shared" si="14"/>
        <v>53678.86</v>
      </c>
      <c r="F85" s="23">
        <v>0</v>
      </c>
      <c r="G85" s="23">
        <v>8161.3</v>
      </c>
      <c r="H85" s="23">
        <v>45517.56</v>
      </c>
      <c r="I85" s="23">
        <v>0</v>
      </c>
      <c r="J85" s="23">
        <v>0</v>
      </c>
      <c r="K85" s="23">
        <v>0</v>
      </c>
      <c r="L85" s="23">
        <v>0</v>
      </c>
    </row>
    <row r="86" spans="1:12" ht="44.25" customHeight="1" x14ac:dyDescent="0.25">
      <c r="A86" s="14"/>
      <c r="B86" s="46"/>
      <c r="C86" s="26" t="s">
        <v>31</v>
      </c>
      <c r="D86" s="20" t="s">
        <v>13</v>
      </c>
      <c r="E86" s="23">
        <f t="shared" ref="E86:E98" si="18">F86+G86+H86+I86+J86+K86+L86</f>
        <v>519253</v>
      </c>
      <c r="F86" s="23">
        <v>0</v>
      </c>
      <c r="G86" s="23">
        <v>7300</v>
      </c>
      <c r="H86" s="23">
        <v>0</v>
      </c>
      <c r="I86" s="23">
        <v>0</v>
      </c>
      <c r="J86" s="23">
        <v>250000</v>
      </c>
      <c r="K86" s="23">
        <v>261953</v>
      </c>
      <c r="L86" s="23">
        <v>0</v>
      </c>
    </row>
    <row r="87" spans="1:12" ht="30" x14ac:dyDescent="0.25">
      <c r="A87" s="10"/>
      <c r="B87" s="34"/>
      <c r="C87" s="39" t="s">
        <v>32</v>
      </c>
      <c r="D87" s="20" t="s">
        <v>13</v>
      </c>
      <c r="E87" s="23">
        <f t="shared" si="18"/>
        <v>120201.60000000001</v>
      </c>
      <c r="F87" s="23">
        <v>0</v>
      </c>
      <c r="G87" s="23">
        <v>8650</v>
      </c>
      <c r="H87" s="23">
        <v>0</v>
      </c>
      <c r="I87" s="23">
        <v>0</v>
      </c>
      <c r="J87" s="23">
        <v>0</v>
      </c>
      <c r="K87" s="23">
        <v>0</v>
      </c>
      <c r="L87" s="23">
        <v>111551.6</v>
      </c>
    </row>
    <row r="88" spans="1:12" ht="30" x14ac:dyDescent="0.25">
      <c r="A88" s="10"/>
      <c r="B88" s="34"/>
      <c r="C88" s="21" t="s">
        <v>85</v>
      </c>
      <c r="D88" s="20" t="s">
        <v>13</v>
      </c>
      <c r="E88" s="23">
        <f t="shared" si="18"/>
        <v>269298.3</v>
      </c>
      <c r="F88" s="24">
        <f>44697.58-29697.58-4700-10000-300</f>
        <v>0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269298.3</v>
      </c>
    </row>
    <row r="89" spans="1:12" ht="47.25" x14ac:dyDescent="0.25">
      <c r="A89" s="10"/>
      <c r="B89" s="34"/>
      <c r="C89" s="22" t="s">
        <v>86</v>
      </c>
      <c r="D89" s="20" t="s">
        <v>13</v>
      </c>
      <c r="E89" s="23">
        <f t="shared" si="18"/>
        <v>27628</v>
      </c>
      <c r="F89" s="24">
        <v>0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27628</v>
      </c>
    </row>
    <row r="90" spans="1:12" ht="30" x14ac:dyDescent="0.25">
      <c r="A90" s="10"/>
      <c r="B90" s="34"/>
      <c r="C90" s="19" t="s">
        <v>87</v>
      </c>
      <c r="D90" s="20" t="s">
        <v>13</v>
      </c>
      <c r="E90" s="23">
        <f t="shared" si="18"/>
        <v>6629</v>
      </c>
      <c r="F90" s="23">
        <v>0</v>
      </c>
      <c r="G90" s="23">
        <v>0</v>
      </c>
      <c r="H90" s="23">
        <v>0</v>
      </c>
      <c r="I90" s="23">
        <v>6629</v>
      </c>
      <c r="J90" s="23">
        <v>0</v>
      </c>
      <c r="K90" s="23">
        <v>0</v>
      </c>
      <c r="L90" s="23">
        <v>0</v>
      </c>
    </row>
    <row r="91" spans="1:12" ht="30" x14ac:dyDescent="0.25">
      <c r="A91" s="10"/>
      <c r="B91" s="34"/>
      <c r="C91" s="19" t="s">
        <v>88</v>
      </c>
      <c r="D91" s="20" t="s">
        <v>13</v>
      </c>
      <c r="E91" s="23">
        <f t="shared" si="18"/>
        <v>6068.1</v>
      </c>
      <c r="F91" s="23">
        <v>0</v>
      </c>
      <c r="G91" s="23">
        <v>0</v>
      </c>
      <c r="H91" s="23">
        <v>0</v>
      </c>
      <c r="I91" s="23">
        <v>6068.1</v>
      </c>
      <c r="J91" s="23">
        <v>0</v>
      </c>
      <c r="K91" s="23">
        <v>0</v>
      </c>
      <c r="L91" s="23">
        <v>0</v>
      </c>
    </row>
    <row r="92" spans="1:12" ht="45" x14ac:dyDescent="0.25">
      <c r="A92" s="10"/>
      <c r="B92" s="34"/>
      <c r="C92" s="19" t="s">
        <v>89</v>
      </c>
      <c r="D92" s="20" t="s">
        <v>13</v>
      </c>
      <c r="E92" s="23">
        <f t="shared" si="18"/>
        <v>80234.3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80234.3</v>
      </c>
    </row>
    <row r="93" spans="1:12" ht="45" x14ac:dyDescent="0.25">
      <c r="A93" s="10"/>
      <c r="B93" s="34"/>
      <c r="C93" s="19" t="s">
        <v>21</v>
      </c>
      <c r="D93" s="20" t="s">
        <v>13</v>
      </c>
      <c r="E93" s="23">
        <f>F93+G93+H93+I93+J93+K93+L93</f>
        <v>4979.6000000000004</v>
      </c>
      <c r="F93" s="24">
        <v>0</v>
      </c>
      <c r="G93" s="23">
        <v>0</v>
      </c>
      <c r="H93" s="23">
        <v>4979.6000000000004</v>
      </c>
      <c r="I93" s="23">
        <v>0</v>
      </c>
      <c r="J93" s="23">
        <v>0</v>
      </c>
      <c r="K93" s="23">
        <v>0</v>
      </c>
      <c r="L93" s="23">
        <v>0</v>
      </c>
    </row>
    <row r="94" spans="1:12" ht="30" x14ac:dyDescent="0.25">
      <c r="A94" s="10"/>
      <c r="B94" s="34"/>
      <c r="C94" s="19" t="s">
        <v>22</v>
      </c>
      <c r="D94" s="20" t="s">
        <v>13</v>
      </c>
      <c r="E94" s="23">
        <f t="shared" si="18"/>
        <v>11390.1</v>
      </c>
      <c r="F94" s="23">
        <v>0</v>
      </c>
      <c r="G94" s="23">
        <v>0</v>
      </c>
      <c r="H94" s="23">
        <v>11390.1</v>
      </c>
      <c r="I94" s="23">
        <v>0</v>
      </c>
      <c r="J94" s="23">
        <v>0</v>
      </c>
      <c r="K94" s="23">
        <v>0</v>
      </c>
      <c r="L94" s="23">
        <v>0</v>
      </c>
    </row>
    <row r="95" spans="1:12" ht="30" x14ac:dyDescent="0.25">
      <c r="A95" s="15"/>
      <c r="B95" s="34"/>
      <c r="C95" s="26" t="s">
        <v>34</v>
      </c>
      <c r="D95" s="20" t="s">
        <v>13</v>
      </c>
      <c r="E95" s="23">
        <f t="shared" si="18"/>
        <v>112906.8</v>
      </c>
      <c r="F95" s="23">
        <v>0</v>
      </c>
      <c r="G95" s="23">
        <v>5837</v>
      </c>
      <c r="H95" s="23">
        <v>0</v>
      </c>
      <c r="I95" s="23">
        <v>0</v>
      </c>
      <c r="J95" s="23">
        <v>107069.8</v>
      </c>
      <c r="K95" s="23">
        <v>0</v>
      </c>
      <c r="L95" s="23">
        <v>0</v>
      </c>
    </row>
    <row r="96" spans="1:12" ht="49.5" customHeight="1" x14ac:dyDescent="0.25">
      <c r="A96" s="15"/>
      <c r="B96" s="34"/>
      <c r="C96" s="19" t="s">
        <v>35</v>
      </c>
      <c r="D96" s="20" t="s">
        <v>13</v>
      </c>
      <c r="E96" s="23">
        <f t="shared" si="18"/>
        <v>13670.1</v>
      </c>
      <c r="F96" s="23">
        <v>0</v>
      </c>
      <c r="G96" s="23">
        <v>1500</v>
      </c>
      <c r="H96" s="23">
        <v>0</v>
      </c>
      <c r="I96" s="23">
        <v>0</v>
      </c>
      <c r="J96" s="23">
        <v>12170.1</v>
      </c>
      <c r="K96" s="23">
        <v>0</v>
      </c>
      <c r="L96" s="23">
        <v>0</v>
      </c>
    </row>
    <row r="97" spans="1:12" ht="45" customHeight="1" x14ac:dyDescent="0.25">
      <c r="A97" s="15"/>
      <c r="B97" s="34"/>
      <c r="C97" s="19" t="s">
        <v>36</v>
      </c>
      <c r="D97" s="20" t="s">
        <v>13</v>
      </c>
      <c r="E97" s="23">
        <f t="shared" si="18"/>
        <v>5315.4</v>
      </c>
      <c r="F97" s="23">
        <v>0</v>
      </c>
      <c r="G97" s="23">
        <v>1100</v>
      </c>
      <c r="H97" s="23">
        <v>0</v>
      </c>
      <c r="I97" s="23">
        <v>0</v>
      </c>
      <c r="J97" s="23">
        <v>4215.3999999999996</v>
      </c>
      <c r="K97" s="23">
        <v>0</v>
      </c>
      <c r="L97" s="23">
        <v>0</v>
      </c>
    </row>
    <row r="98" spans="1:12" s="5" customFormat="1" ht="45" customHeight="1" x14ac:dyDescent="0.25">
      <c r="A98" s="15"/>
      <c r="B98" s="34"/>
      <c r="C98" s="19" t="s">
        <v>20</v>
      </c>
      <c r="D98" s="20" t="s">
        <v>13</v>
      </c>
      <c r="E98" s="23">
        <f t="shared" si="18"/>
        <v>16921.5</v>
      </c>
      <c r="F98" s="23">
        <v>0</v>
      </c>
      <c r="G98" s="23">
        <v>6921.5</v>
      </c>
      <c r="H98" s="23">
        <v>10000</v>
      </c>
      <c r="I98" s="23">
        <v>0</v>
      </c>
      <c r="J98" s="23">
        <v>0</v>
      </c>
      <c r="K98" s="23">
        <v>0</v>
      </c>
      <c r="L98" s="23">
        <v>0</v>
      </c>
    </row>
    <row r="99" spans="1:12" s="5" customFormat="1" ht="45" customHeight="1" x14ac:dyDescent="0.25">
      <c r="A99" s="15"/>
      <c r="B99" s="34"/>
      <c r="C99" s="76" t="s">
        <v>56</v>
      </c>
      <c r="D99" s="20" t="s">
        <v>6</v>
      </c>
      <c r="E99" s="23">
        <f t="shared" ref="E99:E114" si="19">F99+G99+H99+I99+J99+K99+L99</f>
        <v>19081.400000000001</v>
      </c>
      <c r="F99" s="23">
        <f>F100+F101</f>
        <v>19081.400000000001</v>
      </c>
      <c r="G99" s="23">
        <f t="shared" ref="G99:L99" si="20">G100+G101</f>
        <v>0</v>
      </c>
      <c r="H99" s="23">
        <f t="shared" si="20"/>
        <v>0</v>
      </c>
      <c r="I99" s="23">
        <f t="shared" si="20"/>
        <v>0</v>
      </c>
      <c r="J99" s="23">
        <f t="shared" si="20"/>
        <v>0</v>
      </c>
      <c r="K99" s="23">
        <f t="shared" si="20"/>
        <v>0</v>
      </c>
      <c r="L99" s="23">
        <f t="shared" si="20"/>
        <v>0</v>
      </c>
    </row>
    <row r="100" spans="1:12" s="5" customFormat="1" ht="45" customHeight="1" x14ac:dyDescent="0.25">
      <c r="A100" s="15"/>
      <c r="B100" s="34"/>
      <c r="C100" s="77"/>
      <c r="D100" s="20" t="s">
        <v>13</v>
      </c>
      <c r="E100" s="23">
        <f t="shared" si="19"/>
        <v>6431.4</v>
      </c>
      <c r="F100" s="23">
        <v>6431.4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23">
        <v>0</v>
      </c>
    </row>
    <row r="101" spans="1:12" s="5" customFormat="1" ht="65.25" customHeight="1" x14ac:dyDescent="0.25">
      <c r="A101" s="15"/>
      <c r="B101" s="34"/>
      <c r="C101" s="78"/>
      <c r="D101" s="20" t="s">
        <v>9</v>
      </c>
      <c r="E101" s="23">
        <f t="shared" si="19"/>
        <v>12650</v>
      </c>
      <c r="F101" s="23">
        <v>12650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3">
        <v>0</v>
      </c>
    </row>
    <row r="102" spans="1:12" s="5" customFormat="1" ht="48" customHeight="1" x14ac:dyDescent="0.25">
      <c r="A102" s="15"/>
      <c r="B102" s="34"/>
      <c r="C102" s="19" t="s">
        <v>30</v>
      </c>
      <c r="D102" s="20" t="s">
        <v>13</v>
      </c>
      <c r="E102" s="23">
        <f t="shared" si="19"/>
        <v>25533.699999999997</v>
      </c>
      <c r="F102" s="23">
        <v>19877.599999999999</v>
      </c>
      <c r="G102" s="23">
        <v>5656.1</v>
      </c>
      <c r="H102" s="23">
        <v>0</v>
      </c>
      <c r="I102" s="23">
        <v>0</v>
      </c>
      <c r="J102" s="23">
        <v>0</v>
      </c>
      <c r="K102" s="23">
        <v>0</v>
      </c>
      <c r="L102" s="23">
        <f>1700-1700</f>
        <v>0</v>
      </c>
    </row>
    <row r="103" spans="1:12" s="5" customFormat="1" ht="48" customHeight="1" x14ac:dyDescent="0.25">
      <c r="A103" s="15"/>
      <c r="B103" s="34"/>
      <c r="C103" s="19" t="s">
        <v>61</v>
      </c>
      <c r="D103" s="20" t="s">
        <v>13</v>
      </c>
      <c r="E103" s="23">
        <f t="shared" si="19"/>
        <v>8882.6</v>
      </c>
      <c r="F103" s="23">
        <v>0</v>
      </c>
      <c r="G103" s="23">
        <v>0</v>
      </c>
      <c r="H103" s="23">
        <v>8882.6</v>
      </c>
      <c r="I103" s="23">
        <v>0</v>
      </c>
      <c r="J103" s="23">
        <v>0</v>
      </c>
      <c r="K103" s="23">
        <v>0</v>
      </c>
      <c r="L103" s="23">
        <v>0</v>
      </c>
    </row>
    <row r="104" spans="1:12" s="5" customFormat="1" ht="48.75" customHeight="1" x14ac:dyDescent="0.25">
      <c r="A104" s="10"/>
      <c r="B104" s="34"/>
      <c r="C104" s="26" t="s">
        <v>57</v>
      </c>
      <c r="D104" s="20" t="s">
        <v>13</v>
      </c>
      <c r="E104" s="23">
        <f t="shared" si="19"/>
        <v>2358.1999999999998</v>
      </c>
      <c r="F104" s="24">
        <v>0</v>
      </c>
      <c r="G104" s="23">
        <v>2358.1999999999998</v>
      </c>
      <c r="H104" s="23">
        <v>0</v>
      </c>
      <c r="I104" s="23">
        <v>0</v>
      </c>
      <c r="J104" s="23">
        <v>0</v>
      </c>
      <c r="K104" s="23">
        <v>0</v>
      </c>
      <c r="L104" s="23">
        <f>2290-2290</f>
        <v>0</v>
      </c>
    </row>
    <row r="105" spans="1:12" s="5" customFormat="1" ht="48.75" customHeight="1" x14ac:dyDescent="0.25">
      <c r="A105" s="10"/>
      <c r="B105" s="34"/>
      <c r="C105" s="26" t="s">
        <v>92</v>
      </c>
      <c r="D105" s="20" t="s">
        <v>9</v>
      </c>
      <c r="E105" s="23">
        <f t="shared" si="19"/>
        <v>162500</v>
      </c>
      <c r="F105" s="24">
        <v>81500</v>
      </c>
      <c r="G105" s="23">
        <v>81000</v>
      </c>
      <c r="H105" s="23">
        <v>0</v>
      </c>
      <c r="I105" s="23">
        <v>0</v>
      </c>
      <c r="J105" s="23">
        <v>0</v>
      </c>
      <c r="K105" s="23">
        <v>0</v>
      </c>
      <c r="L105" s="23">
        <v>0</v>
      </c>
    </row>
    <row r="106" spans="1:12" ht="15" customHeight="1" x14ac:dyDescent="0.25">
      <c r="A106" s="64"/>
      <c r="B106" s="82" t="s">
        <v>23</v>
      </c>
      <c r="C106" s="87" t="s">
        <v>24</v>
      </c>
      <c r="D106" s="37" t="s">
        <v>6</v>
      </c>
      <c r="E106" s="38">
        <f t="shared" si="19"/>
        <v>589173.5</v>
      </c>
      <c r="F106" s="38">
        <f>F107+F108</f>
        <v>86350.400000000009</v>
      </c>
      <c r="G106" s="38">
        <f t="shared" ref="G106:L106" si="21">G107+G108</f>
        <v>88799.9</v>
      </c>
      <c r="H106" s="38">
        <f t="shared" si="21"/>
        <v>91900</v>
      </c>
      <c r="I106" s="38">
        <f t="shared" si="21"/>
        <v>80530.799999999988</v>
      </c>
      <c r="J106" s="38">
        <f t="shared" si="21"/>
        <v>80530.799999999988</v>
      </c>
      <c r="K106" s="38">
        <f t="shared" si="21"/>
        <v>80530.799999999988</v>
      </c>
      <c r="L106" s="38">
        <f t="shared" si="21"/>
        <v>80530.799999999988</v>
      </c>
    </row>
    <row r="107" spans="1:12" ht="28.5" x14ac:dyDescent="0.25">
      <c r="A107" s="64"/>
      <c r="B107" s="82"/>
      <c r="C107" s="88"/>
      <c r="D107" s="37" t="s">
        <v>8</v>
      </c>
      <c r="E107" s="38">
        <f t="shared" si="19"/>
        <v>589014.19999999995</v>
      </c>
      <c r="F107" s="45">
        <f>F109+F110+F111+F113</f>
        <v>86297.3</v>
      </c>
      <c r="G107" s="45">
        <f t="shared" ref="G107:L107" si="22">G109+G110+G111+G113</f>
        <v>88746.799999999988</v>
      </c>
      <c r="H107" s="45">
        <f t="shared" si="22"/>
        <v>91846.9</v>
      </c>
      <c r="I107" s="45">
        <f t="shared" si="22"/>
        <v>80530.799999999988</v>
      </c>
      <c r="J107" s="45">
        <f t="shared" si="22"/>
        <v>80530.799999999988</v>
      </c>
      <c r="K107" s="45">
        <f t="shared" si="22"/>
        <v>80530.799999999988</v>
      </c>
      <c r="L107" s="45">
        <f t="shared" si="22"/>
        <v>80530.799999999988</v>
      </c>
    </row>
    <row r="108" spans="1:12" ht="42.75" x14ac:dyDescent="0.25">
      <c r="A108" s="14"/>
      <c r="B108" s="47"/>
      <c r="C108" s="89"/>
      <c r="D108" s="37" t="s">
        <v>9</v>
      </c>
      <c r="E108" s="38">
        <f t="shared" si="19"/>
        <v>159.30000000000001</v>
      </c>
      <c r="F108" s="45">
        <f>F114</f>
        <v>53.1</v>
      </c>
      <c r="G108" s="45">
        <f t="shared" ref="G108:L108" si="23">G114</f>
        <v>53.1</v>
      </c>
      <c r="H108" s="45">
        <f t="shared" si="23"/>
        <v>53.1</v>
      </c>
      <c r="I108" s="45">
        <f t="shared" si="23"/>
        <v>0</v>
      </c>
      <c r="J108" s="45">
        <f t="shared" si="23"/>
        <v>0</v>
      </c>
      <c r="K108" s="45">
        <f t="shared" si="23"/>
        <v>0</v>
      </c>
      <c r="L108" s="45">
        <f t="shared" si="23"/>
        <v>0</v>
      </c>
    </row>
    <row r="109" spans="1:12" ht="30" customHeight="1" x14ac:dyDescent="0.25">
      <c r="A109" s="14"/>
      <c r="B109" s="46"/>
      <c r="C109" s="20" t="s">
        <v>25</v>
      </c>
      <c r="D109" s="20" t="s">
        <v>13</v>
      </c>
      <c r="E109" s="23">
        <f t="shared" si="19"/>
        <v>152114.4</v>
      </c>
      <c r="F109" s="23">
        <v>21074.9</v>
      </c>
      <c r="G109" s="23">
        <v>21713.7</v>
      </c>
      <c r="H109" s="23">
        <v>22520.2</v>
      </c>
      <c r="I109" s="23">
        <v>21701.4</v>
      </c>
      <c r="J109" s="23">
        <v>21701.4</v>
      </c>
      <c r="K109" s="23">
        <v>21701.4</v>
      </c>
      <c r="L109" s="23">
        <v>21701.4</v>
      </c>
    </row>
    <row r="110" spans="1:12" ht="29.25" customHeight="1" x14ac:dyDescent="0.25">
      <c r="A110" s="14"/>
      <c r="B110" s="46"/>
      <c r="C110" s="20" t="s">
        <v>26</v>
      </c>
      <c r="D110" s="20" t="s">
        <v>13</v>
      </c>
      <c r="E110" s="23">
        <f t="shared" si="19"/>
        <v>16500</v>
      </c>
      <c r="F110" s="23">
        <v>5500</v>
      </c>
      <c r="G110" s="23">
        <v>5500</v>
      </c>
      <c r="H110" s="23">
        <v>5500</v>
      </c>
      <c r="I110" s="23">
        <v>0</v>
      </c>
      <c r="J110" s="23">
        <v>0</v>
      </c>
      <c r="K110" s="23">
        <v>0</v>
      </c>
      <c r="L110" s="23">
        <v>0</v>
      </c>
    </row>
    <row r="111" spans="1:12" s="7" customFormat="1" ht="33.75" customHeight="1" x14ac:dyDescent="0.25">
      <c r="A111" s="14"/>
      <c r="B111" s="46"/>
      <c r="C111" s="20" t="s">
        <v>63</v>
      </c>
      <c r="D111" s="20" t="s">
        <v>13</v>
      </c>
      <c r="E111" s="23">
        <f t="shared" si="19"/>
        <v>339383</v>
      </c>
      <c r="F111" s="23">
        <v>48889.4</v>
      </c>
      <c r="G111" s="23">
        <v>50404.5</v>
      </c>
      <c r="H111" s="23">
        <v>52323.1</v>
      </c>
      <c r="I111" s="23">
        <v>46941.5</v>
      </c>
      <c r="J111" s="23">
        <v>46941.5</v>
      </c>
      <c r="K111" s="23">
        <v>46941.5</v>
      </c>
      <c r="L111" s="23">
        <v>46941.5</v>
      </c>
    </row>
    <row r="112" spans="1:12" s="7" customFormat="1" ht="33.75" customHeight="1" x14ac:dyDescent="0.25">
      <c r="A112" s="14"/>
      <c r="B112" s="84"/>
      <c r="C112" s="76" t="s">
        <v>27</v>
      </c>
      <c r="D112" s="37" t="s">
        <v>6</v>
      </c>
      <c r="E112" s="23">
        <f t="shared" si="19"/>
        <v>81176.099999999991</v>
      </c>
      <c r="F112" s="23">
        <f>F113+F114</f>
        <v>10886.1</v>
      </c>
      <c r="G112" s="23">
        <f>G113+G114</f>
        <v>11181.699999999999</v>
      </c>
      <c r="H112" s="23">
        <f>H113+H114</f>
        <v>11556.699999999999</v>
      </c>
      <c r="I112" s="23">
        <f t="shared" ref="I112:L112" si="24">I113+I114</f>
        <v>11887.9</v>
      </c>
      <c r="J112" s="23">
        <f t="shared" si="24"/>
        <v>11887.9</v>
      </c>
      <c r="K112" s="23">
        <f t="shared" si="24"/>
        <v>11887.9</v>
      </c>
      <c r="L112" s="23">
        <f t="shared" si="24"/>
        <v>11887.9</v>
      </c>
    </row>
    <row r="113" spans="1:12" s="7" customFormat="1" ht="33.75" customHeight="1" x14ac:dyDescent="0.25">
      <c r="A113" s="14"/>
      <c r="B113" s="85"/>
      <c r="C113" s="77"/>
      <c r="D113" s="20" t="s">
        <v>13</v>
      </c>
      <c r="E113" s="23">
        <f t="shared" si="19"/>
        <v>81016.799999999988</v>
      </c>
      <c r="F113" s="48">
        <v>10833</v>
      </c>
      <c r="G113" s="48">
        <f>11125.8+2.8</f>
        <v>11128.599999999999</v>
      </c>
      <c r="H113" s="48">
        <f>11500.8+2.8</f>
        <v>11503.599999999999</v>
      </c>
      <c r="I113" s="48">
        <v>11887.9</v>
      </c>
      <c r="J113" s="48">
        <v>11887.9</v>
      </c>
      <c r="K113" s="48">
        <v>11887.9</v>
      </c>
      <c r="L113" s="48">
        <v>11887.9</v>
      </c>
    </row>
    <row r="114" spans="1:12" ht="47.25" customHeight="1" x14ac:dyDescent="0.25">
      <c r="A114" s="14"/>
      <c r="B114" s="86"/>
      <c r="C114" s="78"/>
      <c r="D114" s="20" t="s">
        <v>9</v>
      </c>
      <c r="E114" s="23">
        <f t="shared" si="19"/>
        <v>159.30000000000001</v>
      </c>
      <c r="F114" s="48">
        <v>53.1</v>
      </c>
      <c r="G114" s="48">
        <v>53.1</v>
      </c>
      <c r="H114" s="48">
        <v>53.1</v>
      </c>
      <c r="I114" s="23">
        <v>0</v>
      </c>
      <c r="J114" s="23">
        <v>0</v>
      </c>
      <c r="K114" s="23">
        <v>0</v>
      </c>
      <c r="L114" s="23">
        <v>0</v>
      </c>
    </row>
    <row r="115" spans="1:12" s="2" customFormat="1" ht="31.5" customHeight="1" x14ac:dyDescent="0.25">
      <c r="A115" s="11"/>
      <c r="B115" s="49"/>
      <c r="C115" s="50"/>
      <c r="D115" s="50"/>
      <c r="E115" s="51"/>
      <c r="F115" s="52"/>
      <c r="G115" s="53"/>
      <c r="H115" s="51"/>
      <c r="I115" s="54"/>
      <c r="J115" s="55"/>
      <c r="K115" s="55"/>
      <c r="L115" s="55"/>
    </row>
    <row r="116" spans="1:12" x14ac:dyDescent="0.25">
      <c r="A116" s="12"/>
      <c r="B116" s="56"/>
      <c r="C116" s="57"/>
      <c r="D116" s="28"/>
      <c r="E116" s="28"/>
      <c r="F116" s="28"/>
      <c r="G116" s="28"/>
      <c r="H116" s="28"/>
      <c r="I116" s="28"/>
      <c r="J116" s="58"/>
      <c r="K116" s="58"/>
      <c r="L116" s="58"/>
    </row>
    <row r="117" spans="1:12" x14ac:dyDescent="0.25">
      <c r="A117" s="8"/>
      <c r="B117" s="27"/>
      <c r="C117" s="28"/>
      <c r="D117" s="28"/>
      <c r="E117" s="28"/>
      <c r="F117" s="28"/>
      <c r="G117" s="28"/>
      <c r="H117" s="28"/>
      <c r="I117" s="28"/>
      <c r="J117" s="58"/>
      <c r="K117" s="58"/>
      <c r="L117" s="58"/>
    </row>
    <row r="118" spans="1:12" ht="18.75" x14ac:dyDescent="0.3">
      <c r="A118" s="13"/>
      <c r="B118" s="59"/>
      <c r="C118" s="60"/>
      <c r="D118" s="60"/>
      <c r="E118" s="60"/>
      <c r="F118" s="60"/>
      <c r="G118" s="60"/>
      <c r="H118" s="60"/>
      <c r="I118" s="60"/>
      <c r="J118" s="61"/>
      <c r="K118" s="61"/>
      <c r="L118" s="61"/>
    </row>
  </sheetData>
  <mergeCells count="37">
    <mergeCell ref="C48:C51"/>
    <mergeCell ref="C112:C114"/>
    <mergeCell ref="B112:B114"/>
    <mergeCell ref="C56:C58"/>
    <mergeCell ref="C106:C108"/>
    <mergeCell ref="C73:C76"/>
    <mergeCell ref="C99:C101"/>
    <mergeCell ref="B80:B83"/>
    <mergeCell ref="C80:C83"/>
    <mergeCell ref="C59:C62"/>
    <mergeCell ref="B59:B62"/>
    <mergeCell ref="C52:C55"/>
    <mergeCell ref="A106:A107"/>
    <mergeCell ref="B106:B107"/>
    <mergeCell ref="A48:A51"/>
    <mergeCell ref="B48:B51"/>
    <mergeCell ref="A80:A83"/>
    <mergeCell ref="C32:C34"/>
    <mergeCell ref="B32:B34"/>
    <mergeCell ref="C37:C39"/>
    <mergeCell ref="B37:B39"/>
    <mergeCell ref="C12:C15"/>
    <mergeCell ref="B12:B15"/>
    <mergeCell ref="E5:L5"/>
    <mergeCell ref="I1:L1"/>
    <mergeCell ref="I2:L2"/>
    <mergeCell ref="A3:L3"/>
    <mergeCell ref="A4:C4"/>
    <mergeCell ref="D4:L4"/>
    <mergeCell ref="A12:A15"/>
    <mergeCell ref="A5:A6"/>
    <mergeCell ref="B5:B6"/>
    <mergeCell ref="C5:C6"/>
    <mergeCell ref="D5:D6"/>
    <mergeCell ref="A8:A11"/>
    <mergeCell ref="B8:B11"/>
    <mergeCell ref="C8:C11"/>
  </mergeCells>
  <phoneticPr fontId="14" type="noConversion"/>
  <pageMargins left="0" right="7.874015748031496E-2" top="0.35433070866141736" bottom="0.35433070866141736" header="0.31496062992125984" footer="0.15748031496062992"/>
  <pageSetup paperSize="9" scale="52" orientation="landscape" r:id="rId1"/>
  <rowBreaks count="1" manualBreakCount="1">
    <brk id="11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Проект</vt:lpstr>
      <vt:lpstr>Проект!Заголовки_для_печати</vt:lpstr>
      <vt:lpstr>Проект!Область_печати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2020-03-20T09:05:10Z</dcterms:modified>
</cp:coreProperties>
</file>