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995" tabRatio="473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'Лист1'!$A$1:$J$96</definedName>
  </definedNames>
  <calcPr fullCalcOnLoad="1"/>
</workbook>
</file>

<file path=xl/sharedStrings.xml><?xml version="1.0" encoding="utf-8"?>
<sst xmlns="http://schemas.openxmlformats.org/spreadsheetml/2006/main" count="169" uniqueCount="98">
  <si>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</si>
  <si>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</si>
  <si>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</si>
  <si>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</si>
  <si>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</si>
  <si>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</si>
  <si>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</si>
  <si>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</si>
  <si>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</si>
  <si>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</si>
  <si>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</si>
  <si>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</si>
  <si>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</si>
  <si>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</si>
  <si>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</si>
  <si>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</si>
  <si>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</si>
  <si>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</si>
  <si>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</si>
  <si>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</si>
  <si>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"Развитие образования в городе Пензе на 2015 - 2020 годы"</t>
  </si>
  <si>
    <t>за счет всех источников финансирования</t>
  </si>
  <si>
    <t>реализации муниципальной программы города Пензы "Развитие образования в городе Пензе на 2015-2020 годы"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</si>
  <si>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</si>
  <si>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</si>
  <si>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</si>
  <si>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</si>
  <si>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</si>
  <si>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</si>
  <si>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</si>
  <si>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</si>
  <si>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</si>
  <si>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</si>
  <si>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</si>
  <si>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</si>
  <si>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</si>
  <si>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</si>
  <si>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</si>
  <si>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</si>
  <si>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</si>
  <si>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</si>
  <si>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</si>
  <si>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</si>
  <si>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№ мероприятия в предыдущей версии</t>
  </si>
  <si>
    <t>1.1 (без изменений)</t>
  </si>
  <si>
    <t>1.2 (без изменений)</t>
  </si>
  <si>
    <t>раньше не было (написать то же самое, что в п. 1.3 - по детским садам)</t>
  </si>
  <si>
    <t>1.4</t>
  </si>
  <si>
    <t>1.6 (без изменений)</t>
  </si>
  <si>
    <t>1.7 (без изменений)</t>
  </si>
  <si>
    <t>1.8 (без изменений)</t>
  </si>
  <si>
    <t>1.9 (без изменений)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</si>
  <si>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</si>
  <si>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</si>
  <si>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1.11 (мероприятие 1.10 - "обеспечение молочными продуктами…" исключено, т.к. не дали денег)</t>
  </si>
  <si>
    <t>1.12</t>
  </si>
  <si>
    <t>1.13</t>
  </si>
  <si>
    <t>1.14</t>
  </si>
  <si>
    <t>1.16</t>
  </si>
  <si>
    <t>1.17</t>
  </si>
  <si>
    <t>1.19</t>
  </si>
  <si>
    <t>1.20</t>
  </si>
  <si>
    <t>Мероприятие 2.1. Руководство и управление в сфере установленных функций</t>
  </si>
  <si>
    <t>2.1 (без изменений)</t>
  </si>
  <si>
    <t>2.2 (без изменений)</t>
  </si>
  <si>
    <t>раньше не было (написать что-нибудь в Паспорте)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</si>
  <si>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</si>
  <si>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</si>
  <si>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 xml:space="preserve">1.15 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</si>
  <si>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</si>
  <si>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</si>
  <si>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</si>
  <si>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</si>
  <si>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</si>
  <si>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</si>
  <si>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</si>
  <si>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</si>
  <si>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</si>
  <si>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</si>
  <si>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</si>
  <si>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</si>
  <si>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</si>
  <si>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</si>
  <si>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</si>
  <si>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</si>
  <si>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</si>
  <si>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</si>
  <si>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Приложение № 1</t>
  </si>
  <si>
    <t>1.3 + 1.5 (объединили субвенцию по школам и садам) переписать текстовку и индикаторы!!!!</t>
  </si>
  <si>
    <t>1.18 (изменилось название мероприятия!!! Прописать во всех приложениях и в Паспорте, как здесь!)</t>
  </si>
  <si>
    <t>2.3 + 2.5  (объединили субвенцию по школам и садам) переписать текстовку и индикаторы!!!!</t>
  </si>
  <si>
    <t>2.4 (изменилось название мероприятия!!! Прописать во всех приложениях и в Паспорте, как здесь!)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</si>
  <si>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</si>
  <si>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</si>
  <si>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</si>
  <si>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</si>
  <si>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С.В.Волков</t>
  </si>
  <si>
    <t xml:space="preserve">                        от 21.03.2016 № 375/1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</si>
</sst>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Fill="1" applyBorder="1" applyAlignment="1">
      <alignment horizontal="center" vertical="top" wrapText="1"/>
    </xf>
    <xf numFmtId="168" fontId="47" fillId="0" borderId="10" xfId="0" applyNumberFormat="1" applyFont="1" applyFill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49" fontId="45" fillId="0" borderId="10" xfId="0" applyNumberFormat="1" applyFont="1" applyFill="1" applyBorder="1" applyAlignment="1">
      <alignment/>
    </xf>
    <xf numFmtId="49" fontId="45" fillId="0" borderId="10" xfId="0" applyNumberFormat="1" applyFont="1" applyFill="1" applyBorder="1" applyAlignment="1">
      <alignment wrapText="1"/>
    </xf>
    <xf numFmtId="49" fontId="46" fillId="0" borderId="10" xfId="0" applyNumberFormat="1" applyFont="1" applyFill="1" applyBorder="1" applyAlignment="1">
      <alignment vertical="top" wrapText="1"/>
    </xf>
    <xf numFmtId="0" fontId="46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168" fontId="46" fillId="0" borderId="0" xfId="0" applyNumberFormat="1" applyFont="1" applyFill="1" applyBorder="1" applyAlignment="1">
      <alignment vertical="top" wrapText="1"/>
    </xf>
    <xf numFmtId="0" fontId="45" fillId="0" borderId="0" xfId="0" applyFont="1" applyFill="1" applyBorder="1" applyAlignment="1">
      <alignment wrapText="1"/>
    </xf>
    <xf numFmtId="0" fontId="45" fillId="0" borderId="0" xfId="0" applyFont="1" applyFill="1" applyAlignment="1">
      <alignment vertical="top"/>
    </xf>
    <xf numFmtId="168" fontId="45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168" fontId="4" fillId="0" borderId="1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168" fontId="3" fillId="0" borderId="0" xfId="0" applyNumberFormat="1" applyFont="1" applyFill="1" applyBorder="1" applyAlignment="1">
      <alignment vertical="top"/>
    </xf>
    <xf numFmtId="0" fontId="46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4" fontId="3" fillId="0" borderId="0" xfId="0" applyNumberFormat="1" applyFont="1" applyFill="1" applyAlignment="1">
      <alignment vertical="top"/>
    </xf>
    <xf numFmtId="168" fontId="3" fillId="0" borderId="0" xfId="0" applyNumberFormat="1" applyFont="1" applyFill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view="pageBreakPreview" zoomScaleSheetLayoutView="100" zoomScalePageLayoutView="0" workbookViewId="0" topLeftCell="A1">
      <pane xSplit="4" ySplit="18" topLeftCell="F88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H3" sqref="H3:J3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1.28125" style="4" customWidth="1"/>
    <col min="7" max="7" width="11.57421875" style="4" customWidth="1"/>
    <col min="8" max="8" width="11.140625" style="4" customWidth="1"/>
    <col min="9" max="9" width="11.28125" style="4" customWidth="1"/>
    <col min="10" max="10" width="11.140625" style="4" customWidth="1"/>
    <col min="11" max="11" width="22.7109375" style="4" hidden="1" customWidth="1"/>
    <col min="12" max="12" width="12.57421875" style="3" bestFit="1" customWidth="1"/>
    <col min="13" max="16384" width="9.140625" style="4" customWidth="1"/>
  </cols>
  <sheetData>
    <row r="1" spans="8:10" s="3" customFormat="1" ht="15">
      <c r="H1" s="62" t="s">
        <v>87</v>
      </c>
      <c r="I1" s="62"/>
      <c r="J1" s="62"/>
    </row>
    <row r="2" spans="7:10" s="3" customFormat="1" ht="15">
      <c r="G2" s="63" t="s">
        <v>70</v>
      </c>
      <c r="H2" s="63"/>
      <c r="I2" s="63"/>
      <c r="J2" s="63"/>
    </row>
    <row r="3" spans="8:10" s="3" customFormat="1" ht="15">
      <c r="H3" s="64" t="s">
        <v>97</v>
      </c>
      <c r="I3" s="64"/>
      <c r="J3" s="64"/>
    </row>
    <row r="4" ht="15.75" customHeight="1"/>
    <row r="5" spans="6:10" ht="15">
      <c r="F5" s="63" t="s">
        <v>15</v>
      </c>
      <c r="G5" s="63"/>
      <c r="H5" s="63"/>
      <c r="I5" s="63"/>
      <c r="J5" s="63"/>
    </row>
    <row r="6" spans="6:10" ht="15">
      <c r="F6" s="63" t="s">
        <v>0</v>
      </c>
      <c r="G6" s="63"/>
      <c r="H6" s="63"/>
      <c r="I6" s="63"/>
      <c r="J6" s="63"/>
    </row>
    <row r="7" spans="6:10" ht="15">
      <c r="F7" s="63" t="s">
        <v>20</v>
      </c>
      <c r="G7" s="63"/>
      <c r="H7" s="63"/>
      <c r="I7" s="63"/>
      <c r="J7" s="63"/>
    </row>
    <row r="8" spans="6:10" ht="15">
      <c r="F8" s="3"/>
      <c r="G8" s="3"/>
      <c r="H8" s="3"/>
      <c r="I8" s="3"/>
      <c r="J8" s="3"/>
    </row>
    <row r="9" spans="3:7" ht="15">
      <c r="C9" s="3"/>
      <c r="D9" s="21" t="s">
        <v>1</v>
      </c>
      <c r="E9" s="3"/>
      <c r="F9" s="3"/>
      <c r="G9" s="3"/>
    </row>
    <row r="10" spans="3:7" ht="15">
      <c r="C10" s="3"/>
      <c r="D10" s="21" t="s">
        <v>22</v>
      </c>
      <c r="E10" s="3"/>
      <c r="F10" s="3"/>
      <c r="G10" s="3"/>
    </row>
    <row r="11" spans="3:7" ht="15">
      <c r="C11" s="3"/>
      <c r="D11" s="21" t="s">
        <v>21</v>
      </c>
      <c r="E11" s="3"/>
      <c r="F11" s="3"/>
      <c r="G11" s="3"/>
    </row>
    <row r="12" ht="15" hidden="1">
      <c r="D12" s="5"/>
    </row>
    <row r="14" spans="1:11" s="3" customFormat="1" ht="15">
      <c r="A14" s="69" t="s">
        <v>23</v>
      </c>
      <c r="B14" s="56" t="s">
        <v>2</v>
      </c>
      <c r="C14" s="69" t="s">
        <v>16</v>
      </c>
      <c r="D14" s="66" t="s">
        <v>25</v>
      </c>
      <c r="E14" s="67"/>
      <c r="F14" s="67"/>
      <c r="G14" s="67"/>
      <c r="H14" s="67"/>
      <c r="I14" s="67"/>
      <c r="J14" s="68"/>
      <c r="K14" s="70"/>
    </row>
    <row r="15" spans="1:11" s="3" customFormat="1" ht="15">
      <c r="A15" s="69"/>
      <c r="B15" s="57"/>
      <c r="C15" s="69"/>
      <c r="D15" s="59" t="s">
        <v>14</v>
      </c>
      <c r="E15" s="60"/>
      <c r="F15" s="60"/>
      <c r="G15" s="60"/>
      <c r="H15" s="60"/>
      <c r="I15" s="60"/>
      <c r="J15" s="61"/>
      <c r="K15" s="70"/>
    </row>
    <row r="16" spans="1:11" s="3" customFormat="1" ht="25.5" customHeight="1">
      <c r="A16" s="69"/>
      <c r="B16" s="57"/>
      <c r="C16" s="69"/>
      <c r="D16" s="22" t="s">
        <v>3</v>
      </c>
      <c r="E16" s="69" t="s">
        <v>4</v>
      </c>
      <c r="F16" s="69"/>
      <c r="G16" s="69"/>
      <c r="H16" s="69"/>
      <c r="I16" s="69"/>
      <c r="J16" s="69"/>
      <c r="K16" s="70"/>
    </row>
    <row r="17" spans="1:11" s="3" customFormat="1" ht="15">
      <c r="A17" s="69"/>
      <c r="B17" s="58"/>
      <c r="C17" s="69"/>
      <c r="D17" s="1"/>
      <c r="E17" s="22" t="s">
        <v>5</v>
      </c>
      <c r="F17" s="22" t="s">
        <v>9</v>
      </c>
      <c r="G17" s="22" t="s">
        <v>10</v>
      </c>
      <c r="H17" s="22" t="s">
        <v>11</v>
      </c>
      <c r="I17" s="22" t="s">
        <v>12</v>
      </c>
      <c r="J17" s="22" t="s">
        <v>13</v>
      </c>
      <c r="K17" s="70"/>
    </row>
    <row r="18" spans="1:10" s="3" customFormat="1" ht="12" customHeight="1">
      <c r="A18" s="23">
        <v>1</v>
      </c>
      <c r="B18" s="23">
        <v>2</v>
      </c>
      <c r="C18" s="23">
        <v>3</v>
      </c>
      <c r="D18" s="23">
        <v>4</v>
      </c>
      <c r="E18" s="23">
        <v>5</v>
      </c>
      <c r="F18" s="23">
        <v>6</v>
      </c>
      <c r="G18" s="23">
        <v>7</v>
      </c>
      <c r="H18" s="23">
        <v>8</v>
      </c>
      <c r="I18" s="23">
        <v>9</v>
      </c>
      <c r="J18" s="23">
        <v>10</v>
      </c>
    </row>
    <row r="19" spans="1:12" ht="15">
      <c r="A19" s="53"/>
      <c r="B19" s="54" t="s">
        <v>6</v>
      </c>
      <c r="C19" s="54" t="s">
        <v>24</v>
      </c>
      <c r="D19" s="37" t="s">
        <v>31</v>
      </c>
      <c r="E19" s="28">
        <f>E21+E22</f>
        <v>4201319</v>
      </c>
      <c r="F19" s="28">
        <f aca="true" t="shared" si="0" ref="F19:K19">F21+F22</f>
        <v>4283086.18</v>
      </c>
      <c r="G19" s="25">
        <f t="shared" si="0"/>
        <v>4049855.500000001</v>
      </c>
      <c r="H19" s="25">
        <f t="shared" si="0"/>
        <v>4110129.8000000003</v>
      </c>
      <c r="I19" s="25">
        <f t="shared" si="0"/>
        <v>4110129.8000000003</v>
      </c>
      <c r="J19" s="25">
        <f t="shared" si="0"/>
        <v>4110129.8000000003</v>
      </c>
      <c r="K19" s="7">
        <f t="shared" si="0"/>
        <v>0</v>
      </c>
      <c r="L19" s="38"/>
    </row>
    <row r="20" spans="1:12" ht="15">
      <c r="A20" s="53"/>
      <c r="B20" s="54"/>
      <c r="C20" s="54"/>
      <c r="D20" s="50" t="s">
        <v>35</v>
      </c>
      <c r="E20" s="51"/>
      <c r="F20" s="51"/>
      <c r="G20" s="51"/>
      <c r="H20" s="51"/>
      <c r="I20" s="51"/>
      <c r="J20" s="52"/>
      <c r="L20" s="38"/>
    </row>
    <row r="21" spans="1:12" ht="15" customHeight="1">
      <c r="A21" s="53"/>
      <c r="B21" s="54"/>
      <c r="C21" s="54"/>
      <c r="D21" s="37" t="s">
        <v>7</v>
      </c>
      <c r="E21" s="28">
        <f aca="true" t="shared" si="1" ref="E21:J22">E28+E54+E60+E66+E71+E81</f>
        <v>1268780.3</v>
      </c>
      <c r="F21" s="28">
        <f t="shared" si="1"/>
        <v>1288328.38</v>
      </c>
      <c r="G21" s="25">
        <f t="shared" si="1"/>
        <v>1400464.9000000004</v>
      </c>
      <c r="H21" s="25">
        <f t="shared" si="1"/>
        <v>1402887.1</v>
      </c>
      <c r="I21" s="25">
        <f t="shared" si="1"/>
        <v>1402887.1</v>
      </c>
      <c r="J21" s="25">
        <f t="shared" si="1"/>
        <v>1402887.1</v>
      </c>
      <c r="L21" s="38"/>
    </row>
    <row r="22" spans="1:12" ht="40.5" customHeight="1">
      <c r="A22" s="53"/>
      <c r="B22" s="54"/>
      <c r="C22" s="54"/>
      <c r="D22" s="37" t="s">
        <v>8</v>
      </c>
      <c r="E22" s="28">
        <f t="shared" si="1"/>
        <v>2932538.7</v>
      </c>
      <c r="F22" s="25">
        <f t="shared" si="1"/>
        <v>2994757.7999999993</v>
      </c>
      <c r="G22" s="25">
        <f t="shared" si="1"/>
        <v>2649390.6000000006</v>
      </c>
      <c r="H22" s="25">
        <f t="shared" si="1"/>
        <v>2707242.7</v>
      </c>
      <c r="I22" s="25">
        <f t="shared" si="1"/>
        <v>2707242.7</v>
      </c>
      <c r="J22" s="25">
        <f t="shared" si="1"/>
        <v>2707242.7</v>
      </c>
      <c r="L22" s="38"/>
    </row>
    <row r="23" spans="1:12" ht="15.75" customHeight="1">
      <c r="A23" s="56" t="s">
        <v>18</v>
      </c>
      <c r="B23" s="48" t="s">
        <v>34</v>
      </c>
      <c r="C23" s="42" t="s">
        <v>33</v>
      </c>
      <c r="D23" s="37" t="s">
        <v>32</v>
      </c>
      <c r="E23" s="28">
        <f aca="true" t="shared" si="2" ref="E23:J23">E25+E26</f>
        <v>4159705.2</v>
      </c>
      <c r="F23" s="28">
        <f t="shared" si="2"/>
        <v>4243038.379999999</v>
      </c>
      <c r="G23" s="25">
        <f t="shared" si="2"/>
        <v>4006354.900000001</v>
      </c>
      <c r="H23" s="25">
        <f t="shared" si="2"/>
        <v>4066619.9000000004</v>
      </c>
      <c r="I23" s="25">
        <f t="shared" si="2"/>
        <v>4066619.9000000004</v>
      </c>
      <c r="J23" s="25">
        <f t="shared" si="2"/>
        <v>4066619.9000000004</v>
      </c>
      <c r="L23" s="38"/>
    </row>
    <row r="24" spans="1:12" ht="15">
      <c r="A24" s="57"/>
      <c r="B24" s="55"/>
      <c r="C24" s="44"/>
      <c r="D24" s="65" t="s">
        <v>35</v>
      </c>
      <c r="E24" s="65"/>
      <c r="F24" s="65"/>
      <c r="G24" s="65"/>
      <c r="H24" s="65"/>
      <c r="I24" s="65"/>
      <c r="J24" s="65"/>
      <c r="L24" s="38"/>
    </row>
    <row r="25" spans="1:12" ht="15">
      <c r="A25" s="57"/>
      <c r="B25" s="55"/>
      <c r="C25" s="44"/>
      <c r="D25" s="37" t="s">
        <v>7</v>
      </c>
      <c r="E25" s="29">
        <f aca="true" t="shared" si="3" ref="E25:J26">E28+E54+E66+E60+E71</f>
        <v>1232568.2</v>
      </c>
      <c r="F25" s="29">
        <f t="shared" si="3"/>
        <v>1253328.68</v>
      </c>
      <c r="G25" s="26">
        <f t="shared" si="3"/>
        <v>1362299.5000000005</v>
      </c>
      <c r="H25" s="26">
        <f t="shared" si="3"/>
        <v>1364721.7000000002</v>
      </c>
      <c r="I25" s="26">
        <f t="shared" si="3"/>
        <v>1364721.7000000002</v>
      </c>
      <c r="J25" s="26">
        <f t="shared" si="3"/>
        <v>1364721.7000000002</v>
      </c>
      <c r="L25" s="38"/>
    </row>
    <row r="26" spans="1:12" ht="38.25">
      <c r="A26" s="57"/>
      <c r="B26" s="55"/>
      <c r="C26" s="43"/>
      <c r="D26" s="37" t="s">
        <v>8</v>
      </c>
      <c r="E26" s="29">
        <f t="shared" si="3"/>
        <v>2927137</v>
      </c>
      <c r="F26" s="26">
        <f t="shared" si="3"/>
        <v>2989709.6999999993</v>
      </c>
      <c r="G26" s="26">
        <f t="shared" si="3"/>
        <v>2644055.4000000004</v>
      </c>
      <c r="H26" s="26">
        <f t="shared" si="3"/>
        <v>2701898.2</v>
      </c>
      <c r="I26" s="26">
        <f t="shared" si="3"/>
        <v>2701898.2</v>
      </c>
      <c r="J26" s="26">
        <f t="shared" si="3"/>
        <v>2701898.2</v>
      </c>
      <c r="L26" s="38"/>
    </row>
    <row r="27" spans="1:12" ht="15">
      <c r="A27" s="57"/>
      <c r="B27" s="55"/>
      <c r="C27" s="41" t="s">
        <v>14</v>
      </c>
      <c r="D27" s="41"/>
      <c r="E27" s="41"/>
      <c r="F27" s="41"/>
      <c r="G27" s="41"/>
      <c r="H27" s="41"/>
      <c r="I27" s="41"/>
      <c r="J27" s="41"/>
      <c r="L27" s="38"/>
    </row>
    <row r="28" spans="1:12" ht="15">
      <c r="A28" s="57"/>
      <c r="B28" s="55"/>
      <c r="C28" s="42" t="s">
        <v>19</v>
      </c>
      <c r="D28" s="36" t="s">
        <v>7</v>
      </c>
      <c r="E28" s="27">
        <f>E31+E32+E35+E36+E37+E38+E39+E40+E42+E43+E44+E45+E49+E50+E51</f>
        <v>1228894.7</v>
      </c>
      <c r="F28" s="27">
        <f>F31+F32+F35+F36+F37+F38+F39+F40+F42+F43+F44+F45+F49+F50+F51</f>
        <v>1249641.88</v>
      </c>
      <c r="G28" s="30">
        <f>G31+G32+G35+G36+G37+G38+G39+G40+G42+G43+G44+G45+G49+G50</f>
        <v>1362299.5000000005</v>
      </c>
      <c r="H28" s="30">
        <f>H31+H32+H35+H36+H37+H38+H39+H40+H42+H43+H44+H45+H49+H50</f>
        <v>1364721.7000000002</v>
      </c>
      <c r="I28" s="30">
        <f>I31+I32+I35+I36+I37+I38+I39+I40+I42+I43+I44+I45+I49+I50</f>
        <v>1364721.7000000002</v>
      </c>
      <c r="J28" s="30">
        <f>J31+J32+J35+J36+J37+J38+J39+J40+J42+J43+J44+J45+J49+J50</f>
        <v>1364721.7000000002</v>
      </c>
      <c r="L28" s="38"/>
    </row>
    <row r="29" spans="1:12" ht="42.75" customHeight="1">
      <c r="A29" s="57"/>
      <c r="B29" s="55"/>
      <c r="C29" s="43"/>
      <c r="D29" s="37" t="s">
        <v>8</v>
      </c>
      <c r="E29" s="28">
        <f aca="true" t="shared" si="4" ref="E29:J29">E33+E34+E41+E46+E47+E48+E52</f>
        <v>2895912.3</v>
      </c>
      <c r="F29" s="25">
        <f t="shared" si="4"/>
        <v>2956528.4999999995</v>
      </c>
      <c r="G29" s="25">
        <f t="shared" si="4"/>
        <v>2644055.4000000004</v>
      </c>
      <c r="H29" s="25">
        <f t="shared" si="4"/>
        <v>2701898.2</v>
      </c>
      <c r="I29" s="25">
        <f t="shared" si="4"/>
        <v>2701898.2</v>
      </c>
      <c r="J29" s="25">
        <f t="shared" si="4"/>
        <v>2701898.2</v>
      </c>
      <c r="K29" s="8" t="s">
        <v>43</v>
      </c>
      <c r="L29" s="38"/>
    </row>
    <row r="30" spans="1:12" ht="15">
      <c r="A30" s="57"/>
      <c r="B30" s="55"/>
      <c r="C30" s="50" t="s">
        <v>36</v>
      </c>
      <c r="D30" s="51"/>
      <c r="E30" s="51"/>
      <c r="F30" s="51"/>
      <c r="G30" s="51"/>
      <c r="H30" s="51"/>
      <c r="I30" s="51"/>
      <c r="J30" s="52"/>
      <c r="K30" s="9"/>
      <c r="L30" s="38"/>
    </row>
    <row r="31" spans="1:12" ht="64.5">
      <c r="A31" s="57"/>
      <c r="B31" s="55"/>
      <c r="C31" s="34" t="s">
        <v>26</v>
      </c>
      <c r="D31" s="1" t="s">
        <v>7</v>
      </c>
      <c r="E31" s="2">
        <f>330539.2-13971.2-178.6+631.8-351.8+1602.7+52.5+3228.2-15.6-1019.4</f>
        <v>320517.80000000005</v>
      </c>
      <c r="F31" s="2">
        <f>347407.5-968</f>
        <v>346439.5</v>
      </c>
      <c r="G31" s="2">
        <v>354942.6</v>
      </c>
      <c r="H31" s="2">
        <v>354942.6</v>
      </c>
      <c r="I31" s="2">
        <v>354942.6</v>
      </c>
      <c r="J31" s="2">
        <v>354942.6</v>
      </c>
      <c r="K31" s="8" t="s">
        <v>44</v>
      </c>
      <c r="L31" s="38"/>
    </row>
    <row r="32" spans="1:12" ht="39.75" customHeight="1">
      <c r="A32" s="57"/>
      <c r="B32" s="55"/>
      <c r="C32" s="34" t="s">
        <v>27</v>
      </c>
      <c r="D32" s="1" t="s">
        <v>7</v>
      </c>
      <c r="E32" s="2">
        <f>26922.3-2191-12646.7-212.7-187.9-136.9-240.2</f>
        <v>11306.899999999998</v>
      </c>
      <c r="F32" s="2">
        <v>1603.1</v>
      </c>
      <c r="G32" s="2">
        <v>14709</v>
      </c>
      <c r="H32" s="2">
        <v>14709</v>
      </c>
      <c r="I32" s="2">
        <v>14709</v>
      </c>
      <c r="J32" s="2">
        <v>14709</v>
      </c>
      <c r="K32" s="8" t="s">
        <v>45</v>
      </c>
      <c r="L32" s="38"/>
    </row>
    <row r="33" spans="1:12" ht="78" customHeight="1">
      <c r="A33" s="57"/>
      <c r="B33" s="55"/>
      <c r="C33" s="1" t="s">
        <v>66</v>
      </c>
      <c r="D33" s="1" t="s">
        <v>17</v>
      </c>
      <c r="E33" s="2">
        <f>1433304.7+1242544.7-55754.9+24845.8+869+43009.7+919.9-1454.5+7243.2+8300.7+5624.4</f>
        <v>2709452.7</v>
      </c>
      <c r="F33" s="2">
        <v>2728125.3</v>
      </c>
      <c r="G33" s="2">
        <v>2475336.1</v>
      </c>
      <c r="H33" s="2">
        <v>2533178.9</v>
      </c>
      <c r="I33" s="2">
        <v>2533178.9</v>
      </c>
      <c r="J33" s="2">
        <v>2533178.9</v>
      </c>
      <c r="K33" s="8" t="s">
        <v>88</v>
      </c>
      <c r="L33" s="38"/>
    </row>
    <row r="34" spans="1:12" ht="54.75" customHeight="1">
      <c r="A34" s="57"/>
      <c r="B34" s="55"/>
      <c r="C34" s="1" t="s">
        <v>40</v>
      </c>
      <c r="D34" s="1" t="s">
        <v>17</v>
      </c>
      <c r="E34" s="2">
        <f>7458.6-284.1+187-1091.7-72</f>
        <v>6197.8</v>
      </c>
      <c r="F34" s="2">
        <v>6543.9</v>
      </c>
      <c r="G34" s="2">
        <v>7186.7</v>
      </c>
      <c r="H34" s="2">
        <v>7186.7</v>
      </c>
      <c r="I34" s="2">
        <v>7186.7</v>
      </c>
      <c r="J34" s="2">
        <v>7186.7</v>
      </c>
      <c r="K34" s="8" t="s">
        <v>46</v>
      </c>
      <c r="L34" s="38"/>
    </row>
    <row r="35" spans="1:12" ht="40.5" customHeight="1">
      <c r="A35" s="57"/>
      <c r="B35" s="55"/>
      <c r="C35" s="1" t="s">
        <v>42</v>
      </c>
      <c r="D35" s="1" t="s">
        <v>7</v>
      </c>
      <c r="E35" s="2">
        <f>296614.6-8058.4-184.1-11-12.2-12.2+202.9+570.3+20075.7+48.4-105.5-14112.4-48.4+696.5-97.3+776.5+933.3-240.2-0.3+3000-0.8-42.3+6924.6+2042-32.3-4.9-7.5-97.6-1706.6</f>
        <v>307110.8</v>
      </c>
      <c r="F35" s="2">
        <f>293800.4+86-66.8-1920.7-54.1</f>
        <v>291844.80000000005</v>
      </c>
      <c r="G35" s="2">
        <v>281193</v>
      </c>
      <c r="H35" s="2">
        <v>281270.5</v>
      </c>
      <c r="I35" s="2">
        <v>281270.5</v>
      </c>
      <c r="J35" s="2">
        <v>281270.5</v>
      </c>
      <c r="K35" s="10" t="s">
        <v>47</v>
      </c>
      <c r="L35" s="38"/>
    </row>
    <row r="36" spans="1:12" ht="27.75" customHeight="1">
      <c r="A36" s="57"/>
      <c r="B36" s="55"/>
      <c r="C36" s="1" t="s">
        <v>29</v>
      </c>
      <c r="D36" s="1" t="s">
        <v>7</v>
      </c>
      <c r="E36" s="2">
        <f>255875-1278.5-68.6-13718+12.2-629.1+1120.2-1005.2-15.8+240.5+556.3+4.9-40.4-143.1-117.2</f>
        <v>240793.19999999998</v>
      </c>
      <c r="F36" s="2">
        <f>239832.6-156</f>
        <v>239676.6</v>
      </c>
      <c r="G36" s="2">
        <v>320373.00000000006</v>
      </c>
      <c r="H36" s="2">
        <v>320413.4</v>
      </c>
      <c r="I36" s="2">
        <v>320413.4</v>
      </c>
      <c r="J36" s="2">
        <v>320413.4</v>
      </c>
      <c r="K36" s="10" t="s">
        <v>48</v>
      </c>
      <c r="L36" s="38"/>
    </row>
    <row r="37" spans="1:12" ht="39" customHeight="1">
      <c r="A37" s="57"/>
      <c r="B37" s="55"/>
      <c r="C37" s="35" t="s">
        <v>76</v>
      </c>
      <c r="D37" s="1" t="s">
        <v>7</v>
      </c>
      <c r="E37" s="2">
        <f>7265-250.2</f>
        <v>7014.8</v>
      </c>
      <c r="F37" s="2">
        <v>7014.8</v>
      </c>
      <c r="G37" s="2">
        <v>7265</v>
      </c>
      <c r="H37" s="2">
        <v>7265</v>
      </c>
      <c r="I37" s="2">
        <v>7265</v>
      </c>
      <c r="J37" s="2">
        <v>7265</v>
      </c>
      <c r="K37" s="10" t="s">
        <v>49</v>
      </c>
      <c r="L37" s="38"/>
    </row>
    <row r="38" spans="1:12" ht="30.75" customHeight="1">
      <c r="A38" s="57"/>
      <c r="B38" s="55"/>
      <c r="C38" s="1" t="s">
        <v>69</v>
      </c>
      <c r="D38" s="1" t="s">
        <v>7</v>
      </c>
      <c r="E38" s="2">
        <f>64757.2-5627.3-212.3-615</f>
        <v>58302.59999999999</v>
      </c>
      <c r="F38" s="2">
        <v>82529.4</v>
      </c>
      <c r="G38" s="2">
        <v>66805.5</v>
      </c>
      <c r="H38" s="2">
        <v>66805.5</v>
      </c>
      <c r="I38" s="2">
        <v>66805.5</v>
      </c>
      <c r="J38" s="2">
        <v>66805.5</v>
      </c>
      <c r="K38" s="10" t="s">
        <v>50</v>
      </c>
      <c r="L38" s="38"/>
    </row>
    <row r="39" spans="1:12" ht="32.25" customHeight="1">
      <c r="A39" s="57"/>
      <c r="B39" s="55"/>
      <c r="C39" s="1" t="s">
        <v>30</v>
      </c>
      <c r="D39" s="1" t="s">
        <v>7</v>
      </c>
      <c r="E39" s="2">
        <f>57486.6-107.4-116.4-3894.9-5658.6-6124.9+171.4-933.3-1430.8</f>
        <v>39391.69999999999</v>
      </c>
      <c r="F39" s="2">
        <f>54815.6-1687.1-36.1</f>
        <v>53092.4</v>
      </c>
      <c r="G39" s="2">
        <v>57486.6</v>
      </c>
      <c r="H39" s="2">
        <v>57486.6</v>
      </c>
      <c r="I39" s="2">
        <v>57486.6</v>
      </c>
      <c r="J39" s="2">
        <v>57486.6</v>
      </c>
      <c r="K39" s="10" t="s">
        <v>51</v>
      </c>
      <c r="L39" s="38"/>
    </row>
    <row r="40" spans="1:12" ht="17.25" customHeight="1">
      <c r="A40" s="57"/>
      <c r="B40" s="55"/>
      <c r="C40" s="48" t="s">
        <v>72</v>
      </c>
      <c r="D40" s="1" t="s">
        <v>7</v>
      </c>
      <c r="E40" s="2">
        <f>5766.8+1216.1</f>
        <v>6982.9</v>
      </c>
      <c r="F40" s="2">
        <f>7088.4-14</f>
        <v>7074.4</v>
      </c>
      <c r="G40" s="2">
        <v>5766.8</v>
      </c>
      <c r="H40" s="2">
        <v>5766.8</v>
      </c>
      <c r="I40" s="2">
        <v>5766.8</v>
      </c>
      <c r="J40" s="2">
        <v>5766.8</v>
      </c>
      <c r="K40" s="11" t="s">
        <v>54</v>
      </c>
      <c r="L40" s="38"/>
    </row>
    <row r="41" spans="1:12" ht="28.5" customHeight="1">
      <c r="A41" s="57"/>
      <c r="B41" s="55"/>
      <c r="C41" s="49"/>
      <c r="D41" s="1" t="s">
        <v>17</v>
      </c>
      <c r="E41" s="2">
        <v>10242.2</v>
      </c>
      <c r="F41" s="2">
        <v>10529.3</v>
      </c>
      <c r="G41" s="2">
        <v>0</v>
      </c>
      <c r="H41" s="2">
        <v>0</v>
      </c>
      <c r="I41" s="2">
        <v>0</v>
      </c>
      <c r="J41" s="2">
        <v>0</v>
      </c>
      <c r="K41" s="11"/>
      <c r="L41" s="38"/>
    </row>
    <row r="42" spans="1:12" ht="63.75">
      <c r="A42" s="57"/>
      <c r="B42" s="55"/>
      <c r="C42" s="1" t="s">
        <v>77</v>
      </c>
      <c r="D42" s="1" t="s">
        <v>7</v>
      </c>
      <c r="E42" s="2">
        <f>53754-22715.5+4665.3+200.3-878.9-2684.5</f>
        <v>32340.700000000004</v>
      </c>
      <c r="F42" s="2">
        <v>41133.5</v>
      </c>
      <c r="G42" s="2">
        <v>39350.6</v>
      </c>
      <c r="H42" s="2">
        <v>37815</v>
      </c>
      <c r="I42" s="2">
        <v>41576.2</v>
      </c>
      <c r="J42" s="2">
        <v>47149.3</v>
      </c>
      <c r="K42" s="10" t="s">
        <v>55</v>
      </c>
      <c r="L42" s="38"/>
    </row>
    <row r="43" spans="1:12" ht="68.25" customHeight="1">
      <c r="A43" s="57"/>
      <c r="B43" s="55"/>
      <c r="C43" s="1" t="s">
        <v>78</v>
      </c>
      <c r="D43" s="1" t="s">
        <v>7</v>
      </c>
      <c r="E43" s="2">
        <f>66975.1-4729-1572.5-1238.5-1651.7+3235.2-3038.9+882.4-3513-2596.7+127.3+918.3+200+1232.7+1103.4+200.4-361.2</f>
        <v>56173.30000000002</v>
      </c>
      <c r="F43" s="24">
        <f>31866.5+1870.68-900</f>
        <v>32837.18</v>
      </c>
      <c r="G43" s="2">
        <v>86499.3</v>
      </c>
      <c r="H43" s="2">
        <v>90339.2</v>
      </c>
      <c r="I43" s="2">
        <v>86578</v>
      </c>
      <c r="J43" s="2">
        <v>81004.9</v>
      </c>
      <c r="K43" s="10" t="s">
        <v>56</v>
      </c>
      <c r="L43" s="38"/>
    </row>
    <row r="44" spans="1:12" ht="63.75">
      <c r="A44" s="57"/>
      <c r="B44" s="55"/>
      <c r="C44" s="1" t="s">
        <v>52</v>
      </c>
      <c r="D44" s="1" t="s">
        <v>7</v>
      </c>
      <c r="E44" s="2">
        <f>120758.8-275.1-15+43-208.7-43-11</f>
        <v>120249</v>
      </c>
      <c r="F44" s="2">
        <v>0</v>
      </c>
      <c r="G44" s="2">
        <f>120758.8-120758.8</f>
        <v>0</v>
      </c>
      <c r="H44" s="2">
        <f>120758.8-120758.8</f>
        <v>0</v>
      </c>
      <c r="I44" s="2">
        <f>120758.8-120758.8</f>
        <v>0</v>
      </c>
      <c r="J44" s="2">
        <f>120758.8-120758.8</f>
        <v>0</v>
      </c>
      <c r="K44" s="10" t="s">
        <v>57</v>
      </c>
      <c r="L44" s="38"/>
    </row>
    <row r="45" spans="1:12" ht="80.25" customHeight="1">
      <c r="A45" s="57"/>
      <c r="B45" s="55"/>
      <c r="C45" s="1" t="s">
        <v>94</v>
      </c>
      <c r="D45" s="1" t="s">
        <v>7</v>
      </c>
      <c r="E45" s="2">
        <f>5999.3-14-127.2-37.9</f>
        <v>5820.200000000001</v>
      </c>
      <c r="F45" s="2">
        <f>126612.5-66-20+2238</f>
        <v>128764.5</v>
      </c>
      <c r="G45" s="2">
        <f>5999.3+120758.8</f>
        <v>126758.1</v>
      </c>
      <c r="H45" s="2">
        <f>5999.3+120758.8</f>
        <v>126758.1</v>
      </c>
      <c r="I45" s="2">
        <f>5999.3+120758.8</f>
        <v>126758.1</v>
      </c>
      <c r="J45" s="2">
        <f>5999.3+120758.8</f>
        <v>126758.1</v>
      </c>
      <c r="K45" s="10" t="s">
        <v>68</v>
      </c>
      <c r="L45" s="38"/>
    </row>
    <row r="46" spans="1:12" ht="90.75" customHeight="1">
      <c r="A46" s="57"/>
      <c r="B46" s="55"/>
      <c r="C46" s="1" t="s">
        <v>79</v>
      </c>
      <c r="D46" s="1" t="s">
        <v>17</v>
      </c>
      <c r="E46" s="2">
        <f>98953.8+3613.9-6916-1081.8</f>
        <v>94569.9</v>
      </c>
      <c r="F46" s="2">
        <v>113018.5</v>
      </c>
      <c r="G46" s="2">
        <v>102767.7</v>
      </c>
      <c r="H46" s="2">
        <v>102767.7</v>
      </c>
      <c r="I46" s="2">
        <v>102767.7</v>
      </c>
      <c r="J46" s="2">
        <v>102767.7</v>
      </c>
      <c r="K46" s="10" t="s">
        <v>58</v>
      </c>
      <c r="L46" s="38"/>
    </row>
    <row r="47" spans="1:12" ht="141.75" customHeight="1" hidden="1">
      <c r="A47" s="57"/>
      <c r="B47" s="55"/>
      <c r="C47" s="1" t="s">
        <v>53</v>
      </c>
      <c r="D47" s="1" t="s">
        <v>17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10" t="s">
        <v>59</v>
      </c>
      <c r="L47" s="38"/>
    </row>
    <row r="48" spans="1:12" ht="64.5" customHeight="1">
      <c r="A48" s="57"/>
      <c r="B48" s="55"/>
      <c r="C48" s="1" t="s">
        <v>80</v>
      </c>
      <c r="D48" s="1" t="s">
        <v>17</v>
      </c>
      <c r="E48" s="24">
        <v>65357.8</v>
      </c>
      <c r="F48" s="2">
        <v>88310.9</v>
      </c>
      <c r="G48" s="2">
        <v>58764.9</v>
      </c>
      <c r="H48" s="2">
        <v>58764.9</v>
      </c>
      <c r="I48" s="2">
        <v>58764.9</v>
      </c>
      <c r="J48" s="2">
        <v>58764.9</v>
      </c>
      <c r="K48" s="11" t="s">
        <v>89</v>
      </c>
      <c r="L48" s="38"/>
    </row>
    <row r="49" spans="1:12" ht="43.5" customHeight="1">
      <c r="A49" s="57"/>
      <c r="B49" s="55"/>
      <c r="C49" s="1" t="s">
        <v>81</v>
      </c>
      <c r="D49" s="1" t="s">
        <v>7</v>
      </c>
      <c r="E49" s="2">
        <f>845.6+250</f>
        <v>1095.6</v>
      </c>
      <c r="F49" s="2">
        <v>803.3</v>
      </c>
      <c r="G49" s="2">
        <v>845.6</v>
      </c>
      <c r="H49" s="2">
        <v>845.6</v>
      </c>
      <c r="I49" s="2">
        <v>845.6</v>
      </c>
      <c r="J49" s="2">
        <v>845.6</v>
      </c>
      <c r="K49" s="12" t="s">
        <v>60</v>
      </c>
      <c r="L49" s="38"/>
    </row>
    <row r="50" spans="1:12" ht="38.25">
      <c r="A50" s="57"/>
      <c r="B50" s="55"/>
      <c r="C50" s="1" t="s">
        <v>82</v>
      </c>
      <c r="D50" s="1" t="s">
        <v>7</v>
      </c>
      <c r="E50" s="2">
        <v>304.4</v>
      </c>
      <c r="F50" s="2">
        <v>289.2</v>
      </c>
      <c r="G50" s="2">
        <v>304.4</v>
      </c>
      <c r="H50" s="2">
        <v>304.4</v>
      </c>
      <c r="I50" s="2">
        <v>304.4</v>
      </c>
      <c r="J50" s="2">
        <v>304.4</v>
      </c>
      <c r="K50" s="10" t="s">
        <v>61</v>
      </c>
      <c r="L50" s="38"/>
    </row>
    <row r="51" spans="1:12" ht="54.75" customHeight="1">
      <c r="A51" s="57"/>
      <c r="B51" s="55"/>
      <c r="C51" s="1" t="s">
        <v>83</v>
      </c>
      <c r="D51" s="1" t="s">
        <v>7</v>
      </c>
      <c r="E51" s="2">
        <f>21429.4+61.4</f>
        <v>21490.800000000003</v>
      </c>
      <c r="F51" s="2">
        <f>13509.2+3910-400-480</f>
        <v>16539.2</v>
      </c>
      <c r="G51" s="2">
        <v>0</v>
      </c>
      <c r="H51" s="2">
        <v>0</v>
      </c>
      <c r="I51" s="2">
        <v>0</v>
      </c>
      <c r="J51" s="2">
        <v>0</v>
      </c>
      <c r="K51" s="10"/>
      <c r="L51" s="38"/>
    </row>
    <row r="52" spans="1:12" ht="106.5" customHeight="1">
      <c r="A52" s="57"/>
      <c r="B52" s="55"/>
      <c r="C52" s="1" t="s">
        <v>86</v>
      </c>
      <c r="D52" s="1" t="s">
        <v>17</v>
      </c>
      <c r="E52" s="2">
        <f>10000.6+91.3</f>
        <v>10091.9</v>
      </c>
      <c r="F52" s="2">
        <v>10000.6</v>
      </c>
      <c r="G52" s="2">
        <v>0</v>
      </c>
      <c r="H52" s="2">
        <v>0</v>
      </c>
      <c r="I52" s="2">
        <v>0</v>
      </c>
      <c r="J52" s="2">
        <v>0</v>
      </c>
      <c r="K52" s="10"/>
      <c r="L52" s="38"/>
    </row>
    <row r="53" spans="1:12" ht="15">
      <c r="A53" s="57"/>
      <c r="B53" s="55"/>
      <c r="C53" s="41" t="s">
        <v>71</v>
      </c>
      <c r="D53" s="41"/>
      <c r="E53" s="41"/>
      <c r="F53" s="41"/>
      <c r="G53" s="41"/>
      <c r="H53" s="41"/>
      <c r="I53" s="41"/>
      <c r="J53" s="41"/>
      <c r="K53" s="10"/>
      <c r="L53" s="38"/>
    </row>
    <row r="54" spans="1:12" ht="15">
      <c r="A54" s="57"/>
      <c r="B54" s="55"/>
      <c r="C54" s="42" t="s">
        <v>19</v>
      </c>
      <c r="D54" s="36" t="s">
        <v>7</v>
      </c>
      <c r="E54" s="27">
        <f>E57</f>
        <v>828.06</v>
      </c>
      <c r="F54" s="27">
        <f aca="true" t="shared" si="5" ref="E54:J55">F57</f>
        <v>837.4</v>
      </c>
      <c r="G54" s="27">
        <f t="shared" si="5"/>
        <v>0</v>
      </c>
      <c r="H54" s="27">
        <f t="shared" si="5"/>
        <v>0</v>
      </c>
      <c r="I54" s="27">
        <f t="shared" si="5"/>
        <v>0</v>
      </c>
      <c r="J54" s="27">
        <f t="shared" si="5"/>
        <v>0</v>
      </c>
      <c r="K54" s="10"/>
      <c r="L54" s="38"/>
    </row>
    <row r="55" spans="1:12" ht="38.25">
      <c r="A55" s="57"/>
      <c r="B55" s="55"/>
      <c r="C55" s="43"/>
      <c r="D55" s="37" t="s">
        <v>8</v>
      </c>
      <c r="E55" s="28">
        <f t="shared" si="5"/>
        <v>7038.46</v>
      </c>
      <c r="F55" s="28">
        <f t="shared" si="5"/>
        <v>7537.3</v>
      </c>
      <c r="G55" s="28">
        <f t="shared" si="5"/>
        <v>0</v>
      </c>
      <c r="H55" s="28">
        <f t="shared" si="5"/>
        <v>0</v>
      </c>
      <c r="I55" s="28">
        <f t="shared" si="5"/>
        <v>0</v>
      </c>
      <c r="J55" s="28">
        <f t="shared" si="5"/>
        <v>0</v>
      </c>
      <c r="K55" s="10"/>
      <c r="L55" s="38"/>
    </row>
    <row r="56" spans="1:12" ht="15">
      <c r="A56" s="57"/>
      <c r="B56" s="55"/>
      <c r="C56" s="50" t="s">
        <v>36</v>
      </c>
      <c r="D56" s="51"/>
      <c r="E56" s="51"/>
      <c r="F56" s="51"/>
      <c r="G56" s="51"/>
      <c r="H56" s="51"/>
      <c r="I56" s="51"/>
      <c r="J56" s="52"/>
      <c r="K56" s="10"/>
      <c r="L56" s="38"/>
    </row>
    <row r="57" spans="1:12" ht="20.25" customHeight="1">
      <c r="A57" s="57"/>
      <c r="B57" s="55"/>
      <c r="C57" s="48" t="s">
        <v>76</v>
      </c>
      <c r="D57" s="1" t="s">
        <v>7</v>
      </c>
      <c r="E57" s="24">
        <v>828.06</v>
      </c>
      <c r="F57" s="24">
        <f>828.06+9.34</f>
        <v>837.4</v>
      </c>
      <c r="G57" s="2">
        <v>0</v>
      </c>
      <c r="H57" s="2">
        <v>0</v>
      </c>
      <c r="I57" s="2">
        <v>0</v>
      </c>
      <c r="J57" s="2">
        <v>0</v>
      </c>
      <c r="K57" s="10"/>
      <c r="L57" s="38"/>
    </row>
    <row r="58" spans="1:12" ht="25.5">
      <c r="A58" s="57"/>
      <c r="B58" s="55"/>
      <c r="C58" s="49"/>
      <c r="D58" s="1" t="s">
        <v>17</v>
      </c>
      <c r="E58" s="24">
        <v>7038.46</v>
      </c>
      <c r="F58" s="24">
        <v>7537.3</v>
      </c>
      <c r="G58" s="2">
        <v>0</v>
      </c>
      <c r="H58" s="2">
        <v>0</v>
      </c>
      <c r="I58" s="2">
        <v>0</v>
      </c>
      <c r="J58" s="2">
        <v>0</v>
      </c>
      <c r="K58" s="10"/>
      <c r="L58" s="38"/>
    </row>
    <row r="59" spans="1:12" ht="15">
      <c r="A59" s="57"/>
      <c r="B59" s="55"/>
      <c r="C59" s="41" t="s">
        <v>73</v>
      </c>
      <c r="D59" s="41"/>
      <c r="E59" s="41"/>
      <c r="F59" s="41"/>
      <c r="G59" s="41"/>
      <c r="H59" s="41"/>
      <c r="I59" s="41"/>
      <c r="J59" s="41"/>
      <c r="K59" s="10"/>
      <c r="L59" s="38"/>
    </row>
    <row r="60" spans="1:12" ht="15">
      <c r="A60" s="57"/>
      <c r="B60" s="55"/>
      <c r="C60" s="42" t="s">
        <v>19</v>
      </c>
      <c r="D60" s="36" t="s">
        <v>7</v>
      </c>
      <c r="E60" s="27">
        <f aca="true" t="shared" si="6" ref="E60:J61">E63</f>
        <v>616.72</v>
      </c>
      <c r="F60" s="27">
        <f t="shared" si="6"/>
        <v>611.6</v>
      </c>
      <c r="G60" s="27">
        <f t="shared" si="6"/>
        <v>0</v>
      </c>
      <c r="H60" s="27">
        <f t="shared" si="6"/>
        <v>0</v>
      </c>
      <c r="I60" s="27">
        <f t="shared" si="6"/>
        <v>0</v>
      </c>
      <c r="J60" s="27">
        <f t="shared" si="6"/>
        <v>0</v>
      </c>
      <c r="K60" s="10"/>
      <c r="L60" s="38"/>
    </row>
    <row r="61" spans="1:12" ht="38.25">
      <c r="A61" s="57"/>
      <c r="B61" s="55"/>
      <c r="C61" s="43"/>
      <c r="D61" s="37" t="s">
        <v>8</v>
      </c>
      <c r="E61" s="28">
        <f t="shared" si="6"/>
        <v>5242.12</v>
      </c>
      <c r="F61" s="28">
        <f t="shared" si="6"/>
        <v>5503.9</v>
      </c>
      <c r="G61" s="28">
        <f t="shared" si="6"/>
        <v>0</v>
      </c>
      <c r="H61" s="28">
        <f t="shared" si="6"/>
        <v>0</v>
      </c>
      <c r="I61" s="28">
        <f t="shared" si="6"/>
        <v>0</v>
      </c>
      <c r="J61" s="28">
        <f t="shared" si="6"/>
        <v>0</v>
      </c>
      <c r="K61" s="10"/>
      <c r="L61" s="38"/>
    </row>
    <row r="62" spans="1:12" ht="15">
      <c r="A62" s="57"/>
      <c r="B62" s="55"/>
      <c r="C62" s="50" t="s">
        <v>36</v>
      </c>
      <c r="D62" s="51"/>
      <c r="E62" s="51"/>
      <c r="F62" s="51"/>
      <c r="G62" s="51"/>
      <c r="H62" s="51"/>
      <c r="I62" s="51"/>
      <c r="J62" s="52"/>
      <c r="K62" s="10"/>
      <c r="L62" s="38"/>
    </row>
    <row r="63" spans="1:12" ht="15">
      <c r="A63" s="57"/>
      <c r="B63" s="55"/>
      <c r="C63" s="48" t="s">
        <v>76</v>
      </c>
      <c r="D63" s="1" t="s">
        <v>7</v>
      </c>
      <c r="E63" s="24">
        <v>616.72</v>
      </c>
      <c r="F63" s="24">
        <f>616.72-5.12</f>
        <v>611.6</v>
      </c>
      <c r="G63" s="2">
        <v>0</v>
      </c>
      <c r="H63" s="2">
        <v>0</v>
      </c>
      <c r="I63" s="2">
        <v>0</v>
      </c>
      <c r="J63" s="2">
        <v>0</v>
      </c>
      <c r="K63" s="10"/>
      <c r="L63" s="38"/>
    </row>
    <row r="64" spans="1:12" ht="25.5">
      <c r="A64" s="57"/>
      <c r="B64" s="55"/>
      <c r="C64" s="49"/>
      <c r="D64" s="1" t="s">
        <v>17</v>
      </c>
      <c r="E64" s="24">
        <v>5242.12</v>
      </c>
      <c r="F64" s="24">
        <v>5503.9</v>
      </c>
      <c r="G64" s="2">
        <v>0</v>
      </c>
      <c r="H64" s="2">
        <v>0</v>
      </c>
      <c r="I64" s="2">
        <v>0</v>
      </c>
      <c r="J64" s="2">
        <v>0</v>
      </c>
      <c r="K64" s="10"/>
      <c r="L64" s="38"/>
    </row>
    <row r="65" spans="1:12" ht="15">
      <c r="A65" s="57"/>
      <c r="B65" s="55"/>
      <c r="C65" s="41" t="s">
        <v>74</v>
      </c>
      <c r="D65" s="41"/>
      <c r="E65" s="41"/>
      <c r="F65" s="41"/>
      <c r="G65" s="41"/>
      <c r="H65" s="41"/>
      <c r="I65" s="41"/>
      <c r="J65" s="41"/>
      <c r="K65" s="10"/>
      <c r="L65" s="38"/>
    </row>
    <row r="66" spans="1:12" ht="15">
      <c r="A66" s="57"/>
      <c r="B66" s="55"/>
      <c r="C66" s="42" t="s">
        <v>19</v>
      </c>
      <c r="D66" s="36" t="s">
        <v>7</v>
      </c>
      <c r="E66" s="27">
        <f aca="true" t="shared" si="7" ref="E66:J67">E68</f>
        <v>1292.72</v>
      </c>
      <c r="F66" s="27">
        <f t="shared" si="7"/>
        <v>1297.7</v>
      </c>
      <c r="G66" s="27">
        <f t="shared" si="7"/>
        <v>0</v>
      </c>
      <c r="H66" s="27">
        <f t="shared" si="7"/>
        <v>0</v>
      </c>
      <c r="I66" s="27">
        <f t="shared" si="7"/>
        <v>0</v>
      </c>
      <c r="J66" s="27">
        <f t="shared" si="7"/>
        <v>0</v>
      </c>
      <c r="K66" s="10"/>
      <c r="L66" s="38"/>
    </row>
    <row r="67" spans="1:12" ht="38.25">
      <c r="A67" s="57"/>
      <c r="B67" s="55"/>
      <c r="C67" s="43"/>
      <c r="D67" s="37" t="s">
        <v>8</v>
      </c>
      <c r="E67" s="28">
        <f t="shared" si="7"/>
        <v>10988.12</v>
      </c>
      <c r="F67" s="28">
        <f t="shared" si="7"/>
        <v>11679.3</v>
      </c>
      <c r="G67" s="28">
        <f t="shared" si="7"/>
        <v>0</v>
      </c>
      <c r="H67" s="28">
        <f t="shared" si="7"/>
        <v>0</v>
      </c>
      <c r="I67" s="28">
        <f t="shared" si="7"/>
        <v>0</v>
      </c>
      <c r="J67" s="28">
        <f t="shared" si="7"/>
        <v>0</v>
      </c>
      <c r="K67" s="10"/>
      <c r="L67" s="38"/>
    </row>
    <row r="68" spans="1:12" ht="15">
      <c r="A68" s="57"/>
      <c r="B68" s="55"/>
      <c r="C68" s="48" t="s">
        <v>76</v>
      </c>
      <c r="D68" s="1" t="s">
        <v>7</v>
      </c>
      <c r="E68" s="24">
        <v>1292.72</v>
      </c>
      <c r="F68" s="24">
        <f>1292.72+4.98</f>
        <v>1297.7</v>
      </c>
      <c r="G68" s="2">
        <v>0</v>
      </c>
      <c r="H68" s="2">
        <v>0</v>
      </c>
      <c r="I68" s="2">
        <v>0</v>
      </c>
      <c r="J68" s="2">
        <v>0</v>
      </c>
      <c r="K68" s="10"/>
      <c r="L68" s="38"/>
    </row>
    <row r="69" spans="1:12" ht="25.5">
      <c r="A69" s="57"/>
      <c r="B69" s="55"/>
      <c r="C69" s="49"/>
      <c r="D69" s="1" t="s">
        <v>17</v>
      </c>
      <c r="E69" s="24">
        <v>10988.12</v>
      </c>
      <c r="F69" s="24">
        <v>11679.3</v>
      </c>
      <c r="G69" s="2">
        <v>0</v>
      </c>
      <c r="H69" s="2">
        <v>0</v>
      </c>
      <c r="I69" s="2">
        <v>0</v>
      </c>
      <c r="J69" s="2">
        <v>0</v>
      </c>
      <c r="K69" s="10"/>
      <c r="L69" s="38"/>
    </row>
    <row r="70" spans="1:12" ht="15" customHeight="1">
      <c r="A70" s="57"/>
      <c r="B70" s="55"/>
      <c r="C70" s="45" t="s">
        <v>75</v>
      </c>
      <c r="D70" s="46"/>
      <c r="E70" s="46"/>
      <c r="F70" s="46"/>
      <c r="G70" s="46"/>
      <c r="H70" s="46"/>
      <c r="I70" s="46"/>
      <c r="J70" s="47"/>
      <c r="K70" s="10"/>
      <c r="L70" s="38"/>
    </row>
    <row r="71" spans="1:12" ht="15">
      <c r="A71" s="57"/>
      <c r="B71" s="55"/>
      <c r="C71" s="42" t="s">
        <v>19</v>
      </c>
      <c r="D71" s="36" t="s">
        <v>7</v>
      </c>
      <c r="E71" s="27">
        <f aca="true" t="shared" si="8" ref="E71:J72">E74</f>
        <v>936</v>
      </c>
      <c r="F71" s="27">
        <f t="shared" si="8"/>
        <v>940.1</v>
      </c>
      <c r="G71" s="27">
        <f t="shared" si="8"/>
        <v>0</v>
      </c>
      <c r="H71" s="27">
        <f t="shared" si="8"/>
        <v>0</v>
      </c>
      <c r="I71" s="27">
        <f t="shared" si="8"/>
        <v>0</v>
      </c>
      <c r="J71" s="27">
        <f t="shared" si="8"/>
        <v>0</v>
      </c>
      <c r="K71" s="10"/>
      <c r="L71" s="38"/>
    </row>
    <row r="72" spans="1:12" ht="38.25">
      <c r="A72" s="57"/>
      <c r="B72" s="55"/>
      <c r="C72" s="43"/>
      <c r="D72" s="37" t="s">
        <v>8</v>
      </c>
      <c r="E72" s="28">
        <f t="shared" si="8"/>
        <v>7956</v>
      </c>
      <c r="F72" s="28">
        <f t="shared" si="8"/>
        <v>8460.7</v>
      </c>
      <c r="G72" s="28">
        <f t="shared" si="8"/>
        <v>0</v>
      </c>
      <c r="H72" s="28">
        <f t="shared" si="8"/>
        <v>0</v>
      </c>
      <c r="I72" s="28">
        <f t="shared" si="8"/>
        <v>0</v>
      </c>
      <c r="J72" s="28">
        <f t="shared" si="8"/>
        <v>0</v>
      </c>
      <c r="K72" s="10"/>
      <c r="L72" s="38"/>
    </row>
    <row r="73" spans="1:12" ht="15">
      <c r="A73" s="57"/>
      <c r="B73" s="55"/>
      <c r="C73" s="50" t="s">
        <v>36</v>
      </c>
      <c r="D73" s="51"/>
      <c r="E73" s="51"/>
      <c r="F73" s="51"/>
      <c r="G73" s="51"/>
      <c r="H73" s="51"/>
      <c r="I73" s="51"/>
      <c r="J73" s="52"/>
      <c r="K73" s="10"/>
      <c r="L73" s="38"/>
    </row>
    <row r="74" spans="1:12" ht="15">
      <c r="A74" s="57"/>
      <c r="B74" s="55"/>
      <c r="C74" s="48" t="s">
        <v>76</v>
      </c>
      <c r="D74" s="1" t="s">
        <v>7</v>
      </c>
      <c r="E74" s="24">
        <v>936</v>
      </c>
      <c r="F74" s="2">
        <f>936+4.1</f>
        <v>940.1</v>
      </c>
      <c r="G74" s="2">
        <v>0</v>
      </c>
      <c r="H74" s="2">
        <v>0</v>
      </c>
      <c r="I74" s="2">
        <v>0</v>
      </c>
      <c r="J74" s="2">
        <v>0</v>
      </c>
      <c r="K74" s="10"/>
      <c r="L74" s="38"/>
    </row>
    <row r="75" spans="1:12" ht="25.5">
      <c r="A75" s="58"/>
      <c r="B75" s="49"/>
      <c r="C75" s="49"/>
      <c r="D75" s="1" t="s">
        <v>17</v>
      </c>
      <c r="E75" s="24">
        <v>7956</v>
      </c>
      <c r="F75" s="2">
        <v>8460.7</v>
      </c>
      <c r="G75" s="2">
        <v>0</v>
      </c>
      <c r="H75" s="2">
        <v>0</v>
      </c>
      <c r="I75" s="2">
        <v>0</v>
      </c>
      <c r="J75" s="2">
        <v>0</v>
      </c>
      <c r="K75" s="10"/>
      <c r="L75" s="38"/>
    </row>
    <row r="76" spans="1:12" ht="30" customHeight="1">
      <c r="A76" s="56">
        <v>2</v>
      </c>
      <c r="B76" s="48" t="s">
        <v>37</v>
      </c>
      <c r="C76" s="42" t="s">
        <v>38</v>
      </c>
      <c r="D76" s="37" t="s">
        <v>39</v>
      </c>
      <c r="E76" s="25">
        <f aca="true" t="shared" si="9" ref="E76:J76">E81+E82</f>
        <v>41613.8</v>
      </c>
      <c r="F76" s="25">
        <f>F81+F82</f>
        <v>40047.799999999996</v>
      </c>
      <c r="G76" s="25">
        <f t="shared" si="9"/>
        <v>43500.600000000006</v>
      </c>
      <c r="H76" s="25">
        <f t="shared" si="9"/>
        <v>43509.9</v>
      </c>
      <c r="I76" s="25">
        <f t="shared" si="9"/>
        <v>43509.9</v>
      </c>
      <c r="J76" s="25">
        <f t="shared" si="9"/>
        <v>43509.9</v>
      </c>
      <c r="K76" s="10"/>
      <c r="L76" s="38"/>
    </row>
    <row r="77" spans="1:12" ht="15">
      <c r="A77" s="57"/>
      <c r="B77" s="55"/>
      <c r="C77" s="44"/>
      <c r="D77" s="50" t="s">
        <v>35</v>
      </c>
      <c r="E77" s="51"/>
      <c r="F77" s="51"/>
      <c r="G77" s="51"/>
      <c r="H77" s="51"/>
      <c r="I77" s="51"/>
      <c r="J77" s="52"/>
      <c r="K77" s="10"/>
      <c r="L77" s="38"/>
    </row>
    <row r="78" spans="1:12" ht="15">
      <c r="A78" s="57"/>
      <c r="B78" s="55"/>
      <c r="C78" s="44"/>
      <c r="D78" s="37" t="s">
        <v>7</v>
      </c>
      <c r="E78" s="26">
        <f aca="true" t="shared" si="10" ref="E78:J79">E81</f>
        <v>36212.100000000006</v>
      </c>
      <c r="F78" s="26">
        <f t="shared" si="10"/>
        <v>34999.7</v>
      </c>
      <c r="G78" s="26">
        <f t="shared" si="10"/>
        <v>38165.4</v>
      </c>
      <c r="H78" s="26">
        <f t="shared" si="10"/>
        <v>38165.4</v>
      </c>
      <c r="I78" s="26">
        <f t="shared" si="10"/>
        <v>38165.4</v>
      </c>
      <c r="J78" s="26">
        <f t="shared" si="10"/>
        <v>38165.4</v>
      </c>
      <c r="K78" s="10"/>
      <c r="L78" s="38"/>
    </row>
    <row r="79" spans="1:12" ht="38.25">
      <c r="A79" s="57"/>
      <c r="B79" s="55"/>
      <c r="C79" s="43"/>
      <c r="D79" s="37" t="s">
        <v>8</v>
      </c>
      <c r="E79" s="26">
        <f>E82</f>
        <v>5401.7</v>
      </c>
      <c r="F79" s="26">
        <f>F82</f>
        <v>5048.1</v>
      </c>
      <c r="G79" s="26">
        <f t="shared" si="10"/>
        <v>5335.200000000001</v>
      </c>
      <c r="H79" s="26">
        <f t="shared" si="10"/>
        <v>5344.500000000001</v>
      </c>
      <c r="I79" s="26">
        <f t="shared" si="10"/>
        <v>5344.500000000001</v>
      </c>
      <c r="J79" s="26">
        <f t="shared" si="10"/>
        <v>5344.500000000001</v>
      </c>
      <c r="K79" s="10"/>
      <c r="L79" s="38"/>
    </row>
    <row r="80" spans="1:12" ht="15">
      <c r="A80" s="57"/>
      <c r="B80" s="55"/>
      <c r="C80" s="41" t="s">
        <v>14</v>
      </c>
      <c r="D80" s="41"/>
      <c r="E80" s="41"/>
      <c r="F80" s="41"/>
      <c r="G80" s="41"/>
      <c r="H80" s="41"/>
      <c r="I80" s="41"/>
      <c r="J80" s="41"/>
      <c r="K80" s="10"/>
      <c r="L80" s="38"/>
    </row>
    <row r="81" spans="1:12" ht="15">
      <c r="A81" s="57"/>
      <c r="B81" s="55"/>
      <c r="C81" s="42" t="s">
        <v>19</v>
      </c>
      <c r="D81" s="37" t="s">
        <v>7</v>
      </c>
      <c r="E81" s="25">
        <f aca="true" t="shared" si="11" ref="E81:J81">E84</f>
        <v>36212.100000000006</v>
      </c>
      <c r="F81" s="25">
        <f>F84</f>
        <v>34999.7</v>
      </c>
      <c r="G81" s="25">
        <f t="shared" si="11"/>
        <v>38165.4</v>
      </c>
      <c r="H81" s="25">
        <f t="shared" si="11"/>
        <v>38165.4</v>
      </c>
      <c r="I81" s="25">
        <f t="shared" si="11"/>
        <v>38165.4</v>
      </c>
      <c r="J81" s="25">
        <f t="shared" si="11"/>
        <v>38165.4</v>
      </c>
      <c r="K81" s="10"/>
      <c r="L81" s="38"/>
    </row>
    <row r="82" spans="1:12" ht="38.25">
      <c r="A82" s="57"/>
      <c r="B82" s="55"/>
      <c r="C82" s="43"/>
      <c r="D82" s="37" t="s">
        <v>8</v>
      </c>
      <c r="E82" s="25">
        <f aca="true" t="shared" si="12" ref="E82:J82">E85+E87+E88+E89+E90+E86+E91</f>
        <v>5401.7</v>
      </c>
      <c r="F82" s="25">
        <f t="shared" si="12"/>
        <v>5048.1</v>
      </c>
      <c r="G82" s="25">
        <f t="shared" si="12"/>
        <v>5335.200000000001</v>
      </c>
      <c r="H82" s="25">
        <f t="shared" si="12"/>
        <v>5344.500000000001</v>
      </c>
      <c r="I82" s="25">
        <f t="shared" si="12"/>
        <v>5344.500000000001</v>
      </c>
      <c r="J82" s="25">
        <f t="shared" si="12"/>
        <v>5344.500000000001</v>
      </c>
      <c r="K82" s="10"/>
      <c r="L82" s="38"/>
    </row>
    <row r="83" spans="1:12" ht="15">
      <c r="A83" s="57"/>
      <c r="B83" s="55"/>
      <c r="C83" s="50" t="s">
        <v>36</v>
      </c>
      <c r="D83" s="51"/>
      <c r="E83" s="51"/>
      <c r="F83" s="51"/>
      <c r="G83" s="51"/>
      <c r="H83" s="51"/>
      <c r="I83" s="51"/>
      <c r="J83" s="52"/>
      <c r="K83" s="10"/>
      <c r="L83" s="38"/>
    </row>
    <row r="84" spans="1:12" ht="29.25" customHeight="1">
      <c r="A84" s="57"/>
      <c r="B84" s="55"/>
      <c r="C84" s="1" t="s">
        <v>62</v>
      </c>
      <c r="D84" s="1" t="s">
        <v>7</v>
      </c>
      <c r="E84" s="2">
        <f>38165.4-137.1-428.7-443.1-529.9-234.5-180</f>
        <v>36212.100000000006</v>
      </c>
      <c r="F84" s="2">
        <f>36609.3-554.8-326.9-727.9</f>
        <v>34999.7</v>
      </c>
      <c r="G84" s="2">
        <v>38165.4</v>
      </c>
      <c r="H84" s="2">
        <v>38165.4</v>
      </c>
      <c r="I84" s="2">
        <v>38165.4</v>
      </c>
      <c r="J84" s="2">
        <v>38165.4</v>
      </c>
      <c r="K84" s="10" t="s">
        <v>63</v>
      </c>
      <c r="L84" s="38"/>
    </row>
    <row r="85" spans="1:12" ht="53.25" customHeight="1">
      <c r="A85" s="57"/>
      <c r="B85" s="55"/>
      <c r="C85" s="1" t="s">
        <v>28</v>
      </c>
      <c r="D85" s="1" t="s">
        <v>17</v>
      </c>
      <c r="E85" s="2">
        <f>2415.6-20</f>
        <v>2395.6</v>
      </c>
      <c r="F85" s="2">
        <v>2415.6</v>
      </c>
      <c r="G85" s="2">
        <v>2415.6</v>
      </c>
      <c r="H85" s="2">
        <v>2415.6</v>
      </c>
      <c r="I85" s="2">
        <v>2415.6</v>
      </c>
      <c r="J85" s="2">
        <v>2415.6</v>
      </c>
      <c r="K85" s="10" t="s">
        <v>64</v>
      </c>
      <c r="L85" s="38"/>
    </row>
    <row r="86" spans="1:12" ht="91.5" customHeight="1">
      <c r="A86" s="57"/>
      <c r="B86" s="55"/>
      <c r="C86" s="1" t="s">
        <v>95</v>
      </c>
      <c r="D86" s="1" t="s">
        <v>17</v>
      </c>
      <c r="E86" s="2">
        <v>433.3</v>
      </c>
      <c r="F86" s="2">
        <v>0</v>
      </c>
      <c r="G86" s="2">
        <v>396</v>
      </c>
      <c r="H86" s="2">
        <v>405.3</v>
      </c>
      <c r="I86" s="2">
        <v>405.3</v>
      </c>
      <c r="J86" s="2">
        <v>405.3</v>
      </c>
      <c r="K86" s="10"/>
      <c r="L86" s="38"/>
    </row>
    <row r="87" spans="1:12" ht="117" customHeight="1">
      <c r="A87" s="57"/>
      <c r="B87" s="55"/>
      <c r="C87" s="1" t="s">
        <v>92</v>
      </c>
      <c r="D87" s="1" t="s">
        <v>17</v>
      </c>
      <c r="E87" s="2">
        <v>0</v>
      </c>
      <c r="F87" s="2">
        <v>234.8</v>
      </c>
      <c r="G87" s="2">
        <v>0</v>
      </c>
      <c r="H87" s="2">
        <v>0</v>
      </c>
      <c r="I87" s="2">
        <v>0</v>
      </c>
      <c r="J87" s="2">
        <v>0</v>
      </c>
      <c r="K87" s="11" t="s">
        <v>90</v>
      </c>
      <c r="L87" s="38"/>
    </row>
    <row r="88" spans="1:12" ht="69" customHeight="1">
      <c r="A88" s="57"/>
      <c r="B88" s="55"/>
      <c r="C88" s="1" t="s">
        <v>41</v>
      </c>
      <c r="D88" s="1" t="s">
        <v>17</v>
      </c>
      <c r="E88" s="2">
        <f>1.2-0.1+0.1</f>
        <v>1.2</v>
      </c>
      <c r="F88" s="2">
        <v>1.2</v>
      </c>
      <c r="G88" s="2">
        <v>1.1</v>
      </c>
      <c r="H88" s="2">
        <v>1.1</v>
      </c>
      <c r="I88" s="2">
        <v>1.1</v>
      </c>
      <c r="J88" s="2">
        <v>1.1</v>
      </c>
      <c r="K88" s="8" t="s">
        <v>46</v>
      </c>
      <c r="L88" s="38"/>
    </row>
    <row r="89" spans="1:12" ht="81" customHeight="1">
      <c r="A89" s="57"/>
      <c r="B89" s="55"/>
      <c r="C89" s="1" t="s">
        <v>67</v>
      </c>
      <c r="D89" s="1" t="s">
        <v>17</v>
      </c>
      <c r="E89" s="2">
        <v>2555</v>
      </c>
      <c r="F89" s="2">
        <v>2177</v>
      </c>
      <c r="G89" s="2">
        <v>2505.9</v>
      </c>
      <c r="H89" s="2">
        <v>2505.9</v>
      </c>
      <c r="I89" s="2">
        <v>2505.9</v>
      </c>
      <c r="J89" s="2">
        <v>2505.9</v>
      </c>
      <c r="K89" s="11" t="s">
        <v>91</v>
      </c>
      <c r="L89" s="38"/>
    </row>
    <row r="90" spans="1:12" ht="91.5" customHeight="1">
      <c r="A90" s="58"/>
      <c r="B90" s="49"/>
      <c r="C90" s="1" t="s">
        <v>84</v>
      </c>
      <c r="D90" s="1" t="s">
        <v>17</v>
      </c>
      <c r="E90" s="2">
        <v>16.6</v>
      </c>
      <c r="F90" s="2">
        <v>18.1</v>
      </c>
      <c r="G90" s="2">
        <v>16.6</v>
      </c>
      <c r="H90" s="2">
        <v>16.6</v>
      </c>
      <c r="I90" s="2">
        <v>16.6</v>
      </c>
      <c r="J90" s="2">
        <v>16.6</v>
      </c>
      <c r="K90" s="8" t="s">
        <v>65</v>
      </c>
      <c r="L90" s="38"/>
    </row>
    <row r="91" spans="1:12" ht="114.75">
      <c r="A91" s="6"/>
      <c r="B91" s="33"/>
      <c r="C91" s="1" t="s">
        <v>93</v>
      </c>
      <c r="D91" s="1" t="s">
        <v>17</v>
      </c>
      <c r="E91" s="40">
        <v>0</v>
      </c>
      <c r="F91" s="2">
        <v>201.4</v>
      </c>
      <c r="G91" s="2">
        <v>0</v>
      </c>
      <c r="H91" s="2">
        <v>0</v>
      </c>
      <c r="I91" s="2">
        <v>0</v>
      </c>
      <c r="J91" s="2">
        <v>0</v>
      </c>
      <c r="K91" s="17"/>
      <c r="L91" s="38"/>
    </row>
    <row r="92" spans="1:12" ht="15">
      <c r="A92" s="13"/>
      <c r="B92" s="14"/>
      <c r="C92" s="15"/>
      <c r="D92" s="15"/>
      <c r="E92" s="16"/>
      <c r="F92" s="16"/>
      <c r="G92" s="16"/>
      <c r="H92" s="16"/>
      <c r="I92" s="16"/>
      <c r="J92" s="16"/>
      <c r="K92" s="17"/>
      <c r="L92" s="39"/>
    </row>
    <row r="93" spans="1:12" ht="15">
      <c r="A93" s="13"/>
      <c r="B93" s="14"/>
      <c r="C93" s="15"/>
      <c r="D93" s="15"/>
      <c r="E93" s="16"/>
      <c r="F93" s="16"/>
      <c r="G93" s="16"/>
      <c r="H93" s="16"/>
      <c r="I93" s="16"/>
      <c r="J93" s="16"/>
      <c r="K93" s="17"/>
      <c r="L93" s="39"/>
    </row>
    <row r="94" spans="1:12" ht="15">
      <c r="A94" s="13"/>
      <c r="B94" s="14"/>
      <c r="C94" s="15"/>
      <c r="D94" s="15"/>
      <c r="E94" s="16"/>
      <c r="F94" s="16"/>
      <c r="G94" s="16"/>
      <c r="H94" s="16"/>
      <c r="I94" s="16"/>
      <c r="J94" s="16"/>
      <c r="K94" s="17"/>
      <c r="L94" s="39"/>
    </row>
    <row r="95" spans="2:14" ht="15">
      <c r="B95" s="31" t="s">
        <v>85</v>
      </c>
      <c r="C95" s="3"/>
      <c r="D95" s="3"/>
      <c r="E95" s="3"/>
      <c r="F95" s="3"/>
      <c r="G95" s="3"/>
      <c r="H95" s="32" t="s">
        <v>96</v>
      </c>
      <c r="N95" s="18"/>
    </row>
    <row r="96" spans="5:11" ht="15">
      <c r="E96" s="5"/>
      <c r="F96" s="5"/>
      <c r="G96" s="5"/>
      <c r="H96" s="5"/>
      <c r="I96" s="5"/>
      <c r="J96" s="5"/>
      <c r="K96" s="5"/>
    </row>
    <row r="97" spans="5:10" ht="15">
      <c r="E97" s="19"/>
      <c r="F97" s="19"/>
      <c r="G97" s="19"/>
      <c r="H97" s="19"/>
      <c r="I97" s="19"/>
      <c r="J97" s="19"/>
    </row>
    <row r="102" spans="5:10" ht="15">
      <c r="E102" s="19"/>
      <c r="F102" s="19"/>
      <c r="G102" s="19"/>
      <c r="H102" s="19"/>
      <c r="I102" s="19"/>
      <c r="J102" s="19"/>
    </row>
    <row r="104" spans="5:10" ht="15">
      <c r="E104" s="19"/>
      <c r="F104" s="19"/>
      <c r="G104" s="19"/>
      <c r="H104" s="19"/>
      <c r="I104" s="19"/>
      <c r="J104" s="19"/>
    </row>
    <row r="105" spans="6:10" ht="15">
      <c r="F105" s="19"/>
      <c r="G105" s="19"/>
      <c r="H105" s="20"/>
      <c r="I105" s="20"/>
      <c r="J105" s="20"/>
    </row>
    <row r="106" spans="6:7" ht="15">
      <c r="F106" s="19"/>
      <c r="G106" s="19"/>
    </row>
    <row r="109" spans="5:11" ht="15">
      <c r="E109" s="20"/>
      <c r="F109" s="20"/>
      <c r="G109" s="20"/>
      <c r="H109" s="20"/>
      <c r="I109" s="20"/>
      <c r="J109" s="20"/>
      <c r="K109" s="20"/>
    </row>
    <row r="115" ht="15">
      <c r="E115" s="19"/>
    </row>
  </sheetData>
  <sheetProtection/>
  <mergeCells count="47">
    <mergeCell ref="K14:K17"/>
    <mergeCell ref="F7:J7"/>
    <mergeCell ref="A76:A90"/>
    <mergeCell ref="B76:B90"/>
    <mergeCell ref="D77:J77"/>
    <mergeCell ref="C83:J83"/>
    <mergeCell ref="C30:J30"/>
    <mergeCell ref="C57:C58"/>
    <mergeCell ref="B14:B17"/>
    <mergeCell ref="A14:A17"/>
    <mergeCell ref="C68:C69"/>
    <mergeCell ref="H1:J1"/>
    <mergeCell ref="G2:J2"/>
    <mergeCell ref="H3:J3"/>
    <mergeCell ref="F5:J5"/>
    <mergeCell ref="F6:J6"/>
    <mergeCell ref="D24:J24"/>
    <mergeCell ref="D14:J14"/>
    <mergeCell ref="E16:J16"/>
    <mergeCell ref="C14:C17"/>
    <mergeCell ref="C19:C22"/>
    <mergeCell ref="D20:J20"/>
    <mergeCell ref="D15:J15"/>
    <mergeCell ref="C27:J27"/>
    <mergeCell ref="C40:C41"/>
    <mergeCell ref="C28:C29"/>
    <mergeCell ref="C23:C26"/>
    <mergeCell ref="A19:A22"/>
    <mergeCell ref="B19:B22"/>
    <mergeCell ref="C62:J62"/>
    <mergeCell ref="C73:J73"/>
    <mergeCell ref="C59:J59"/>
    <mergeCell ref="C60:C61"/>
    <mergeCell ref="C63:C64"/>
    <mergeCell ref="C65:J65"/>
    <mergeCell ref="B23:B75"/>
    <mergeCell ref="A23:A75"/>
    <mergeCell ref="C80:J80"/>
    <mergeCell ref="C81:C82"/>
    <mergeCell ref="C76:C79"/>
    <mergeCell ref="C70:J70"/>
    <mergeCell ref="C71:C72"/>
    <mergeCell ref="C53:J53"/>
    <mergeCell ref="C54:C55"/>
    <mergeCell ref="C74:C75"/>
    <mergeCell ref="C56:J56"/>
    <mergeCell ref="C66:C67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92" r:id="rId1"/>
  <rowBreaks count="3" manualBreakCount="3">
    <brk id="43" max="9" man="1"/>
    <brk id="52" max="9" man="1"/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Protocol</cp:lastModifiedBy>
  <cp:lastPrinted>2016-01-19T11:31:13Z</cp:lastPrinted>
  <dcterms:created xsi:type="dcterms:W3CDTF">2014-06-08T13:25:44Z</dcterms:created>
  <dcterms:modified xsi:type="dcterms:W3CDTF">2016-03-29T07:35:19Z</dcterms:modified>
  <cp:category/>
  <cp:version/>
  <cp:contentType/>
  <cp:contentStatus/>
</cp:coreProperties>
</file>