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'2016'!$15:$17</definedName>
    <definedName name="_xlnm.Print_Area" localSheetId="0">'2016'!$A$1:$Q$247</definedName>
  </definedNames>
  <calcPr fullCalcOnLoad="1"/>
</workbook>
</file>

<file path=xl/sharedStrings.xml><?xml version="1.0" encoding="utf-8"?>
<sst xmlns="http://schemas.openxmlformats.org/spreadsheetml/2006/main" count="2524" uniqueCount="259">
  <si>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</si>
  <si>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</si>
  <si>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</si>
  <si>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</si>
  <si>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</si>
  <si>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</si>
  <si>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</si>
  <si>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</si>
  <si>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</si>
  <si>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</si>
  <si>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</si>
  <si>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</si>
  <si>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</si>
  <si>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</si>
  <si>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</si>
  <si>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</si>
  <si>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</si>
  <si>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</si>
  <si>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</si>
  <si>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</si>
  <si>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</si>
  <si>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</si>
  <si>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</si>
  <si>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</si>
  <si>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</si>
  <si>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</si>
  <si>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</si>
  <si>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</si>
  <si>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</si>
  <si>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</si>
  <si>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</si>
  <si>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</si>
  <si>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</si>
  <si>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</si>
  <si>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</si>
  <si>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</si>
  <si>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</si>
  <si>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</si>
  <si>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</si>
  <si>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</si>
  <si>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</si>
  <si>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</si>
  <si>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</si>
  <si>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</si>
  <si>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</si>
  <si>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</si>
  <si>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</si>
  <si>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</si>
  <si>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</si>
  <si>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</si>
  <si>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</si>
  <si>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</si>
  <si>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</si>
  <si>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</si>
  <si>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</si>
  <si>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</si>
  <si>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</si>
  <si>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</si>
  <si>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</si>
  <si>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</si>
  <si>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</si>
  <si>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</si>
  <si>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</si>
  <si>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</si>
  <si>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</si>
  <si>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</si>
  <si>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</si>
  <si>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</si>
  <si>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</si>
  <si>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</si>
  <si>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</si>
  <si>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</si>
  <si>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</si>
  <si>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</si>
  <si>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</si>
  <si>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</si>
  <si>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</si>
  <si>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</si>
  <si>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</si>
  <si>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</si>
  <si>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</si>
  <si>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</si>
  <si>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</si>
  <si>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</si>
  <si>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</si>
  <si>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</si>
  <si>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</si>
  <si>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</si>
  <si>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</si>
  <si>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</si>
  <si>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</si>
  <si>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</si>
  <si>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</si>
  <si>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</si>
  <si>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</si>
  <si>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</si>
  <si>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</si>
  <si>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</si>
  <si>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</si>
  <si>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</si>
  <si>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</si>
  <si>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</si>
  <si>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</si>
  <si>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</si>
  <si>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</si>
  <si>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</si>
  <si>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</si>
  <si>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</si>
  <si>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</si>
  <si>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</si>
  <si>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</si>
  <si>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</si>
  <si>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</si>
  <si>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</si>
  <si>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</si>
  <si>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</si>
  <si>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</si>
  <si>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</si>
  <si>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</si>
  <si>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</si>
  <si>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</si>
  <si>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</si>
  <si>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</si>
  <si>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</si>
  <si>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</si>
  <si>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</si>
  <si>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</si>
  <si>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</si>
  <si>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</si>
  <si>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</si>
  <si>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</si>
  <si>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</si>
  <si>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</si>
  <si>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</si>
  <si>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</si>
  <si>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</si>
  <si>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</si>
  <si>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</si>
  <si>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</si>
  <si>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</si>
  <si>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</si>
  <si>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</si>
  <si>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</si>
  <si>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</si>
  <si>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</si>
  <si>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</si>
  <si>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</si>
  <si>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</si>
  <si>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</si>
  <si>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</si>
  <si>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</si>
  <si>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</si>
  <si>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</si>
  <si>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</si>
  <si>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</si>
  <si>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</si>
  <si>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</si>
  <si>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</si>
  <si>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</si>
  <si>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</si>
  <si>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</si>
  <si>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</si>
  <si>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</si>
  <si>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</si>
  <si>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</si>
  <si>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</si>
  <si>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</si>
  <si>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</si>
  <si>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</si>
  <si>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</si>
  <si>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</si>
  <si>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</si>
  <si>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</si>
  <si>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</si>
  <si>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</si>
  <si>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</si>
  <si>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</si>
  <si>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</si>
  <si>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</si>
  <si>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</si>
  <si>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</si>
  <si>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</si>
  <si>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</si>
  <si>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</si>
  <si>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Мероприятие 1.9. Обеспечение обучающихся 1-11 классов горячим питанием</t>
  </si>
  <si>
    <t>1.16</t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</si>
  <si>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</si>
  <si>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</si>
  <si>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</si>
  <si>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</si>
  <si>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</si>
  <si>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</si>
  <si>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</si>
  <si>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</si>
  <si>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</si>
  <si>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</si>
  <si>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</si>
  <si>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</si>
  <si>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</si>
  <si>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</si>
  <si>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</si>
  <si>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</si>
  <si>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</si>
  <si>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</si>
  <si>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</si>
  <si>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</si>
  <si>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</si>
  <si>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</si>
  <si>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</si>
  <si>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</si>
  <si>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</si>
  <si>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</si>
  <si>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</si>
  <si>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</si>
  <si>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18023; 21097 (22485)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</si>
  <si>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</si>
  <si>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</si>
  <si>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</si>
  <si>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</si>
  <si>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</si>
  <si>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</si>
  <si>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</si>
  <si>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</si>
  <si>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</si>
  <si>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</si>
  <si>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</si>
  <si>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</si>
  <si>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</si>
  <si>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</si>
  <si>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</si>
  <si>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22590 (24325)</t>
  </si>
  <si>
    <t>21097 (22485)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</si>
  <si>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</si>
  <si>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</si>
  <si>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</si>
  <si>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</si>
  <si>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</si>
  <si>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</si>
  <si>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</si>
  <si>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19231; 23565 (24853)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</si>
  <si>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</si>
  <si>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</si>
  <si>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</si>
  <si>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</si>
  <si>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</si>
  <si>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</si>
  <si>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>Охват детей школьного возраста, получивших услугу отдыха и оздоровления в оздоровительных лагерях различных типов (%)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</si>
  <si>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</si>
  <si>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r>
      <t>"</t>
    </r>
    <r>
      <rPr>
        <u val="single"/>
        <sz val="11"/>
        <rFont val="Times New Roman"/>
        <family val="1"/>
      </rPr>
      <t>Развитие образования в городе Пензе на 2015 - 2020 годы</t>
    </r>
    <r>
      <rPr>
        <sz val="11"/>
        <rFont val="Times New Roman"/>
        <family val="1"/>
      </rPr>
      <t>"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</si>
  <si>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</si>
  <si>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</si>
  <si>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</si>
  <si>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</si>
  <si>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1.22</t>
  </si>
  <si>
    <t>Мероприятие 1.22. Организация питания дошкольников</t>
  </si>
  <si>
    <t>Приложение № 7</t>
  </si>
  <si>
    <t>19737; 24128 (25384)</t>
  </si>
  <si>
    <t>24128 (25384)</t>
  </si>
  <si>
    <t>от 21.12.2017  №2471/5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</si>
</sst>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  <numFmt numFmtId="171" formatCode="#,##0.0"/>
    <numFmt numFmtId="172" formatCode="#,##0.0000"/>
    <numFmt numFmtId="173" formatCode="#,##0.00000"/>
    <numFmt numFmtId="174" formatCode="#,##0.000000"/>
    <numFmt numFmtId="175" formatCode="#,##0.00000000"/>
    <numFmt numFmtId="176" formatCode="#,##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/>
    </xf>
    <xf numFmtId="49" fontId="53" fillId="0" borderId="10" xfId="0" applyNumberFormat="1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NumberFormat="1" applyFont="1" applyBorder="1" applyAlignment="1">
      <alignment vertical="top" wrapText="1"/>
    </xf>
    <xf numFmtId="0" fontId="53" fillId="0" borderId="10" xfId="0" applyNumberFormat="1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" fontId="53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55" fillId="0" borderId="10" xfId="0" applyNumberFormat="1" applyFont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68" fontId="57" fillId="0" borderId="10" xfId="0" applyNumberFormat="1" applyFont="1" applyBorder="1" applyAlignment="1">
      <alignment vertical="top" wrapText="1"/>
    </xf>
    <xf numFmtId="168" fontId="54" fillId="0" borderId="10" xfId="0" applyNumberFormat="1" applyFont="1" applyBorder="1" applyAlignment="1">
      <alignment vertical="top" wrapText="1"/>
    </xf>
    <xf numFmtId="49" fontId="54" fillId="0" borderId="10" xfId="0" applyNumberFormat="1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171" fontId="8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 vertical="top"/>
    </xf>
    <xf numFmtId="171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/>
    </xf>
    <xf numFmtId="171" fontId="7" fillId="0" borderId="0" xfId="0" applyNumberFormat="1" applyFont="1" applyFill="1" applyAlignment="1">
      <alignment/>
    </xf>
    <xf numFmtId="175" fontId="8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174" fontId="7" fillId="0" borderId="0" xfId="0" applyNumberFormat="1" applyFont="1" applyFill="1" applyAlignment="1">
      <alignment/>
    </xf>
    <xf numFmtId="175" fontId="10" fillId="0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53" fillId="0" borderId="14" xfId="0" applyNumberFormat="1" applyFont="1" applyBorder="1" applyAlignment="1">
      <alignment horizontal="left" vertical="top" wrapText="1"/>
    </xf>
    <xf numFmtId="0" fontId="53" fillId="0" borderId="15" xfId="0" applyNumberFormat="1" applyFont="1" applyBorder="1" applyAlignment="1">
      <alignment horizontal="left" vertical="top" wrapText="1"/>
    </xf>
    <xf numFmtId="0" fontId="53" fillId="0" borderId="16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49" fontId="53" fillId="0" borderId="14" xfId="0" applyNumberFormat="1" applyFont="1" applyBorder="1" applyAlignment="1">
      <alignment horizontal="left" vertical="top" wrapText="1"/>
    </xf>
    <xf numFmtId="49" fontId="53" fillId="0" borderId="15" xfId="0" applyNumberFormat="1" applyFont="1" applyBorder="1" applyAlignment="1">
      <alignment horizontal="left" vertical="top" wrapText="1"/>
    </xf>
    <xf numFmtId="49" fontId="53" fillId="0" borderId="16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3" fillId="0" borderId="14" xfId="0" applyNumberFormat="1" applyFont="1" applyBorder="1" applyAlignment="1">
      <alignment horizontal="center" vertical="top" wrapText="1"/>
    </xf>
    <xf numFmtId="0" fontId="53" fillId="0" borderId="15" xfId="0" applyNumberFormat="1" applyFont="1" applyBorder="1" applyAlignment="1">
      <alignment horizontal="center" vertical="top" wrapText="1"/>
    </xf>
    <xf numFmtId="0" fontId="53" fillId="0" borderId="16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5" xfId="0" applyNumberFormat="1" applyFont="1" applyBorder="1" applyAlignment="1">
      <alignment horizontal="center" vertical="top" wrapText="1"/>
    </xf>
    <xf numFmtId="0" fontId="54" fillId="0" borderId="16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4" xfId="0" applyNumberFormat="1" applyFont="1" applyBorder="1" applyAlignment="1">
      <alignment horizontal="left" vertical="top" wrapText="1"/>
    </xf>
    <xf numFmtId="0" fontId="54" fillId="0" borderId="16" xfId="0" applyNumberFormat="1" applyFont="1" applyBorder="1" applyAlignment="1">
      <alignment horizontal="left" vertical="top" wrapText="1"/>
    </xf>
    <xf numFmtId="0" fontId="54" fillId="0" borderId="15" xfId="0" applyNumberFormat="1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left" vertical="top" wrapText="1"/>
    </xf>
    <xf numFmtId="49" fontId="54" fillId="0" borderId="16" xfId="0" applyNumberFormat="1" applyFont="1" applyBorder="1" applyAlignment="1">
      <alignment horizontal="left" vertical="top" wrapText="1"/>
    </xf>
    <xf numFmtId="49" fontId="54" fillId="0" borderId="15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tabSelected="1" view="pageBreakPreview" zoomScaleSheetLayoutView="100" zoomScalePageLayoutView="0" workbookViewId="0" topLeftCell="F1">
      <selection activeCell="Q5" sqref="Q5"/>
    </sheetView>
  </sheetViews>
  <sheetFormatPr defaultColWidth="9.140625" defaultRowHeight="15"/>
  <cols>
    <col min="1" max="1" width="4.8515625" style="30" customWidth="1"/>
    <col min="2" max="2" width="26.7109375" style="30" customWidth="1"/>
    <col min="3" max="3" width="14.57421875" style="30" customWidth="1"/>
    <col min="4" max="4" width="6.8515625" style="30" customWidth="1"/>
    <col min="5" max="5" width="13.140625" style="30" customWidth="1"/>
    <col min="6" max="6" width="12.7109375" style="30" customWidth="1"/>
    <col min="7" max="7" width="13.281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ht="15" customHeight="1">
      <c r="H1" s="31"/>
      <c r="I1" s="31"/>
      <c r="J1" s="31"/>
      <c r="L1" s="37"/>
      <c r="O1" s="37"/>
      <c r="Q1" s="37" t="s">
        <v>255</v>
      </c>
    </row>
    <row r="2" spans="8:17" ht="15">
      <c r="H2" s="31"/>
      <c r="I2" s="31"/>
      <c r="J2" s="31"/>
      <c r="L2" s="37"/>
      <c r="O2" s="37"/>
      <c r="Q2" s="37" t="s">
        <v>134</v>
      </c>
    </row>
    <row r="3" spans="8:17" ht="15" customHeight="1">
      <c r="H3" s="31"/>
      <c r="I3" s="31"/>
      <c r="J3" s="31"/>
      <c r="L3" s="37"/>
      <c r="O3" s="37"/>
      <c r="Q3" s="37" t="s">
        <v>258</v>
      </c>
    </row>
    <row r="4" spans="12:17" ht="15" hidden="1">
      <c r="L4" s="37"/>
      <c r="O4" s="37"/>
      <c r="Q4" s="37"/>
    </row>
    <row r="5" spans="12:17" ht="15">
      <c r="L5" s="37"/>
      <c r="O5" s="37"/>
      <c r="Q5" s="37"/>
    </row>
    <row r="6" spans="8:17" ht="15">
      <c r="H6" s="31"/>
      <c r="I6" s="31"/>
      <c r="J6" s="31"/>
      <c r="L6" s="37"/>
      <c r="O6" s="37"/>
      <c r="Q6" s="37" t="s">
        <v>186</v>
      </c>
    </row>
    <row r="7" spans="8:17" ht="15">
      <c r="H7" s="31"/>
      <c r="I7" s="31"/>
      <c r="J7" s="31"/>
      <c r="L7" s="37"/>
      <c r="O7" s="37"/>
      <c r="Q7" s="37" t="s">
        <v>111</v>
      </c>
    </row>
    <row r="8" spans="6:17" ht="15">
      <c r="F8" s="31"/>
      <c r="H8" s="31"/>
      <c r="I8" s="31"/>
      <c r="J8" s="31"/>
      <c r="L8" s="37"/>
      <c r="O8" s="37"/>
      <c r="Q8" s="37" t="s">
        <v>120</v>
      </c>
    </row>
    <row r="9" ht="15">
      <c r="I9" s="46"/>
    </row>
    <row r="10" ht="15" hidden="1">
      <c r="I10" s="46"/>
    </row>
    <row r="11" spans="1:15" ht="15">
      <c r="A11" s="96" t="s">
        <v>162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1:15" ht="15">
      <c r="A12" s="96" t="s">
        <v>163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ht="15">
      <c r="A13" s="96" t="s">
        <v>248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7" ht="15" customHeight="1">
      <c r="A15" s="69" t="s">
        <v>121</v>
      </c>
      <c r="B15" s="71" t="s">
        <v>245</v>
      </c>
      <c r="C15" s="86" t="s">
        <v>153</v>
      </c>
      <c r="D15" s="87" t="s">
        <v>154</v>
      </c>
      <c r="E15" s="88" t="s">
        <v>155</v>
      </c>
      <c r="F15" s="88"/>
      <c r="G15" s="88"/>
      <c r="H15" s="88"/>
      <c r="I15" s="88"/>
      <c r="J15" s="94" t="s">
        <v>161</v>
      </c>
      <c r="K15" s="94"/>
      <c r="L15" s="94"/>
      <c r="M15" s="94"/>
      <c r="N15" s="94"/>
      <c r="O15" s="94"/>
      <c r="P15" s="94"/>
      <c r="Q15" s="94"/>
    </row>
    <row r="16" spans="1:17" ht="18" customHeight="1">
      <c r="A16" s="69"/>
      <c r="B16" s="71"/>
      <c r="C16" s="86"/>
      <c r="D16" s="87"/>
      <c r="E16" s="72" t="s">
        <v>156</v>
      </c>
      <c r="F16" s="69" t="s">
        <v>157</v>
      </c>
      <c r="G16" s="69" t="s">
        <v>158</v>
      </c>
      <c r="H16" s="69" t="s">
        <v>159</v>
      </c>
      <c r="I16" s="69" t="s">
        <v>160</v>
      </c>
      <c r="J16" s="94"/>
      <c r="K16" s="94"/>
      <c r="L16" s="94"/>
      <c r="M16" s="94"/>
      <c r="N16" s="94"/>
      <c r="O16" s="94"/>
      <c r="P16" s="94"/>
      <c r="Q16" s="94"/>
    </row>
    <row r="17" spans="1:17" ht="21" customHeight="1">
      <c r="A17" s="69"/>
      <c r="B17" s="71"/>
      <c r="C17" s="86"/>
      <c r="D17" s="87"/>
      <c r="E17" s="72"/>
      <c r="F17" s="69"/>
      <c r="G17" s="69"/>
      <c r="H17" s="69"/>
      <c r="I17" s="69"/>
      <c r="J17" s="94"/>
      <c r="K17" s="94"/>
      <c r="L17" s="94"/>
      <c r="M17" s="94"/>
      <c r="N17" s="94"/>
      <c r="O17" s="94"/>
      <c r="P17" s="94"/>
      <c r="Q17" s="94"/>
    </row>
    <row r="18" spans="1:17" ht="12.75" customHeight="1">
      <c r="A18" s="33">
        <v>1</v>
      </c>
      <c r="B18" s="33">
        <v>2</v>
      </c>
      <c r="C18" s="34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95">
        <v>10</v>
      </c>
      <c r="K18" s="95"/>
      <c r="L18" s="95"/>
      <c r="M18" s="95"/>
      <c r="N18" s="95"/>
      <c r="O18" s="95"/>
      <c r="P18" s="95"/>
      <c r="Q18" s="95"/>
    </row>
    <row r="19" spans="1:17" ht="15" customHeight="1">
      <c r="A19" s="90" t="s">
        <v>33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27.75" customHeight="1">
      <c r="A20" s="68" t="s">
        <v>249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68.25" customHeight="1">
      <c r="A21" s="68" t="s">
        <v>250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85.5" customHeight="1">
      <c r="A22" s="67" t="s">
        <v>164</v>
      </c>
      <c r="B22" s="68" t="s">
        <v>126</v>
      </c>
      <c r="C22" s="91" t="s">
        <v>240</v>
      </c>
      <c r="D22" s="44" t="s">
        <v>19</v>
      </c>
      <c r="E22" s="56">
        <f>E23+E24+E25+E26+E27+E28</f>
        <v>2038.0209724600002</v>
      </c>
      <c r="F22" s="56">
        <f>F23+F24+F25+F26+F27+F28</f>
        <v>2038.0209724600002</v>
      </c>
      <c r="G22" s="56">
        <f>G23+G24+G25+G26+G27+G28</f>
        <v>0</v>
      </c>
      <c r="H22" s="35">
        <f>H23+H24+H25+H26+H27+H28</f>
        <v>0</v>
      </c>
      <c r="I22" s="35">
        <f>I23+I24+I25+I26+I27+I28</f>
        <v>0</v>
      </c>
      <c r="J22" s="63" t="s">
        <v>213</v>
      </c>
      <c r="K22" s="63"/>
      <c r="L22" s="63"/>
      <c r="M22" s="63"/>
      <c r="N22" s="65" t="s">
        <v>203</v>
      </c>
      <c r="O22" s="65"/>
      <c r="P22" s="63" t="s">
        <v>212</v>
      </c>
      <c r="Q22" s="63"/>
    </row>
    <row r="23" spans="1:17" ht="15">
      <c r="A23" s="67"/>
      <c r="B23" s="68"/>
      <c r="C23" s="92"/>
      <c r="D23" s="32">
        <v>2015</v>
      </c>
      <c r="E23" s="35">
        <f aca="true" t="shared" si="0" ref="E23:E28">F23+G23+H23+I23</f>
        <v>320.5178</v>
      </c>
      <c r="F23" s="35">
        <v>320.5178</v>
      </c>
      <c r="G23" s="35">
        <v>0</v>
      </c>
      <c r="H23" s="35">
        <v>0</v>
      </c>
      <c r="I23" s="35">
        <v>0</v>
      </c>
      <c r="J23" s="64" t="s">
        <v>204</v>
      </c>
      <c r="K23" s="64"/>
      <c r="L23" s="64"/>
      <c r="M23" s="64"/>
      <c r="N23" s="66">
        <v>85.36</v>
      </c>
      <c r="O23" s="66"/>
      <c r="P23" s="64">
        <v>18503</v>
      </c>
      <c r="Q23" s="64"/>
    </row>
    <row r="24" spans="1:17" ht="15">
      <c r="A24" s="67"/>
      <c r="B24" s="68"/>
      <c r="C24" s="92"/>
      <c r="D24" s="32">
        <v>2016</v>
      </c>
      <c r="E24" s="35">
        <f t="shared" si="0"/>
        <v>334.9646</v>
      </c>
      <c r="F24" s="35">
        <v>334.9646</v>
      </c>
      <c r="G24" s="35">
        <v>0</v>
      </c>
      <c r="H24" s="35">
        <v>0</v>
      </c>
      <c r="I24" s="35">
        <v>0</v>
      </c>
      <c r="J24" s="64" t="s">
        <v>205</v>
      </c>
      <c r="K24" s="64"/>
      <c r="L24" s="64"/>
      <c r="M24" s="64"/>
      <c r="N24" s="66">
        <v>83.78</v>
      </c>
      <c r="O24" s="66"/>
      <c r="P24" s="64">
        <v>19017</v>
      </c>
      <c r="Q24" s="64"/>
    </row>
    <row r="25" spans="1:17" ht="15">
      <c r="A25" s="67"/>
      <c r="B25" s="68"/>
      <c r="C25" s="92"/>
      <c r="D25" s="32">
        <v>2017</v>
      </c>
      <c r="E25" s="56">
        <f t="shared" si="0"/>
        <v>359.20547246</v>
      </c>
      <c r="F25" s="56">
        <f>446.4587-24.7383-39.6675-39.3563-0.4203-0.0468+2.7923+0.085+0.874-0.874+1.3858+0.4579+0.0087+0.4585+0.008+11.13424418+0.61598618+0.0295421</f>
        <v>359.20547246</v>
      </c>
      <c r="G25" s="35">
        <v>0</v>
      </c>
      <c r="H25" s="35">
        <v>0</v>
      </c>
      <c r="I25" s="35">
        <v>0</v>
      </c>
      <c r="J25" s="64" t="s">
        <v>206</v>
      </c>
      <c r="K25" s="64"/>
      <c r="L25" s="64"/>
      <c r="M25" s="64"/>
      <c r="N25" s="66">
        <v>84.19</v>
      </c>
      <c r="O25" s="66"/>
      <c r="P25" s="64">
        <v>19737</v>
      </c>
      <c r="Q25" s="64"/>
    </row>
    <row r="26" spans="1:17" ht="15">
      <c r="A26" s="67"/>
      <c r="B26" s="68"/>
      <c r="C26" s="92"/>
      <c r="D26" s="32">
        <v>2018</v>
      </c>
      <c r="E26" s="35">
        <f t="shared" si="0"/>
        <v>334.6784</v>
      </c>
      <c r="F26" s="35">
        <f>439.4167-104.7383</f>
        <v>334.6784</v>
      </c>
      <c r="G26" s="35">
        <v>0</v>
      </c>
      <c r="H26" s="35">
        <v>0</v>
      </c>
      <c r="I26" s="35">
        <v>0</v>
      </c>
      <c r="J26" s="64" t="s">
        <v>207</v>
      </c>
      <c r="K26" s="64"/>
      <c r="L26" s="64"/>
      <c r="M26" s="64"/>
      <c r="N26" s="66">
        <v>84.77</v>
      </c>
      <c r="O26" s="66"/>
      <c r="P26" s="64">
        <v>19231</v>
      </c>
      <c r="Q26" s="64"/>
    </row>
    <row r="27" spans="1:17" ht="15">
      <c r="A27" s="67"/>
      <c r="B27" s="68"/>
      <c r="C27" s="92"/>
      <c r="D27" s="32">
        <v>2019</v>
      </c>
      <c r="E27" s="35">
        <f t="shared" si="0"/>
        <v>333.7121</v>
      </c>
      <c r="F27" s="35">
        <f>438.4504-104.7383</f>
        <v>333.7121</v>
      </c>
      <c r="G27" s="35">
        <v>0</v>
      </c>
      <c r="H27" s="35">
        <v>0</v>
      </c>
      <c r="I27" s="35">
        <v>0</v>
      </c>
      <c r="J27" s="64" t="s">
        <v>208</v>
      </c>
      <c r="K27" s="64"/>
      <c r="L27" s="64"/>
      <c r="M27" s="64"/>
      <c r="N27" s="66">
        <v>84.79</v>
      </c>
      <c r="O27" s="66"/>
      <c r="P27" s="64">
        <v>19231</v>
      </c>
      <c r="Q27" s="64"/>
    </row>
    <row r="28" spans="1:17" ht="22.5" customHeight="1">
      <c r="A28" s="67"/>
      <c r="B28" s="68"/>
      <c r="C28" s="93"/>
      <c r="D28" s="32">
        <v>2020</v>
      </c>
      <c r="E28" s="35">
        <f t="shared" si="0"/>
        <v>354.9426</v>
      </c>
      <c r="F28" s="35">
        <v>354.9426</v>
      </c>
      <c r="G28" s="35">
        <v>0</v>
      </c>
      <c r="H28" s="35">
        <v>0</v>
      </c>
      <c r="I28" s="35">
        <v>0</v>
      </c>
      <c r="J28" s="64" t="s">
        <v>209</v>
      </c>
      <c r="K28" s="64"/>
      <c r="L28" s="64"/>
      <c r="M28" s="64"/>
      <c r="N28" s="66">
        <v>84.75</v>
      </c>
      <c r="O28" s="66"/>
      <c r="P28" s="64">
        <v>18023</v>
      </c>
      <c r="Q28" s="64"/>
    </row>
    <row r="29" spans="1:17" ht="53.25" customHeight="1">
      <c r="A29" s="67" t="s">
        <v>165</v>
      </c>
      <c r="B29" s="68" t="s">
        <v>122</v>
      </c>
      <c r="C29" s="69" t="s">
        <v>241</v>
      </c>
      <c r="D29" s="44" t="s">
        <v>19</v>
      </c>
      <c r="E29" s="35">
        <f>E30+E31+E32+E33+E34+E35</f>
        <v>96.11420000000001</v>
      </c>
      <c r="F29" s="35">
        <f>F30+F31+F32+F33+F34+F35</f>
        <v>96.11420000000001</v>
      </c>
      <c r="G29" s="35">
        <f>G30+G31+G32+G33+G34+G35</f>
        <v>0</v>
      </c>
      <c r="H29" s="35">
        <f>H30+H31+H32+H33+H34+H35</f>
        <v>0</v>
      </c>
      <c r="I29" s="35">
        <f>I30+I31+I32+I33+I34+I35</f>
        <v>0</v>
      </c>
      <c r="J29" s="65" t="s">
        <v>203</v>
      </c>
      <c r="K29" s="65"/>
      <c r="L29" s="65"/>
      <c r="M29" s="63" t="s">
        <v>213</v>
      </c>
      <c r="N29" s="63"/>
      <c r="O29" s="63"/>
      <c r="P29" s="63"/>
      <c r="Q29" s="63"/>
    </row>
    <row r="30" spans="1:17" ht="15">
      <c r="A30" s="67"/>
      <c r="B30" s="68"/>
      <c r="C30" s="69"/>
      <c r="D30" s="32">
        <v>2015</v>
      </c>
      <c r="E30" s="35">
        <f aca="true" t="shared" si="1" ref="E30:E35">F30+G30+H30+I30</f>
        <v>11.3069</v>
      </c>
      <c r="F30" s="35">
        <v>11.3069</v>
      </c>
      <c r="G30" s="35">
        <v>0</v>
      </c>
      <c r="H30" s="35">
        <v>0</v>
      </c>
      <c r="I30" s="35">
        <v>0</v>
      </c>
      <c r="J30" s="66">
        <v>85.36</v>
      </c>
      <c r="K30" s="66"/>
      <c r="L30" s="66"/>
      <c r="M30" s="64" t="s">
        <v>204</v>
      </c>
      <c r="N30" s="64"/>
      <c r="O30" s="64"/>
      <c r="P30" s="64"/>
      <c r="Q30" s="64"/>
    </row>
    <row r="31" spans="1:17" ht="15">
      <c r="A31" s="67"/>
      <c r="B31" s="68"/>
      <c r="C31" s="69"/>
      <c r="D31" s="32">
        <v>2016</v>
      </c>
      <c r="E31" s="35">
        <f t="shared" si="1"/>
        <v>2.7353</v>
      </c>
      <c r="F31" s="35">
        <v>2.7353</v>
      </c>
      <c r="G31" s="35">
        <v>0</v>
      </c>
      <c r="H31" s="35">
        <v>0</v>
      </c>
      <c r="I31" s="35">
        <v>0</v>
      </c>
      <c r="J31" s="66">
        <v>83.78</v>
      </c>
      <c r="K31" s="66"/>
      <c r="L31" s="66"/>
      <c r="M31" s="64" t="s">
        <v>205</v>
      </c>
      <c r="N31" s="64"/>
      <c r="O31" s="64"/>
      <c r="P31" s="64"/>
      <c r="Q31" s="64"/>
    </row>
    <row r="32" spans="1:17" ht="15">
      <c r="A32" s="67"/>
      <c r="B32" s="68"/>
      <c r="C32" s="69"/>
      <c r="D32" s="32">
        <v>2017</v>
      </c>
      <c r="E32" s="35">
        <f t="shared" si="1"/>
        <v>12.7539</v>
      </c>
      <c r="F32" s="35">
        <f>12.4808+0.138-0.08+1.0151-0.8</f>
        <v>12.7539</v>
      </c>
      <c r="G32" s="35">
        <v>0</v>
      </c>
      <c r="H32" s="35">
        <v>0</v>
      </c>
      <c r="I32" s="35">
        <v>0</v>
      </c>
      <c r="J32" s="66">
        <v>84.19</v>
      </c>
      <c r="K32" s="66"/>
      <c r="L32" s="66"/>
      <c r="M32" s="64" t="s">
        <v>206</v>
      </c>
      <c r="N32" s="64"/>
      <c r="O32" s="64"/>
      <c r="P32" s="64"/>
      <c r="Q32" s="64"/>
    </row>
    <row r="33" spans="1:17" ht="15">
      <c r="A33" s="67"/>
      <c r="B33" s="68"/>
      <c r="C33" s="69"/>
      <c r="D33" s="32">
        <v>2018</v>
      </c>
      <c r="E33" s="35">
        <f t="shared" si="1"/>
        <v>52.4124</v>
      </c>
      <c r="F33" s="35">
        <v>52.4124</v>
      </c>
      <c r="G33" s="35">
        <v>0</v>
      </c>
      <c r="H33" s="35">
        <v>0</v>
      </c>
      <c r="I33" s="35">
        <v>0</v>
      </c>
      <c r="J33" s="66">
        <v>84.77</v>
      </c>
      <c r="K33" s="66"/>
      <c r="L33" s="66"/>
      <c r="M33" s="64" t="s">
        <v>207</v>
      </c>
      <c r="N33" s="64"/>
      <c r="O33" s="64"/>
      <c r="P33" s="64"/>
      <c r="Q33" s="64"/>
    </row>
    <row r="34" spans="1:17" ht="15">
      <c r="A34" s="67"/>
      <c r="B34" s="68"/>
      <c r="C34" s="69"/>
      <c r="D34" s="32">
        <v>2019</v>
      </c>
      <c r="E34" s="35">
        <f t="shared" si="1"/>
        <v>2.1967</v>
      </c>
      <c r="F34" s="35">
        <v>2.1967</v>
      </c>
      <c r="G34" s="35">
        <v>0</v>
      </c>
      <c r="H34" s="35">
        <v>0</v>
      </c>
      <c r="I34" s="35">
        <v>0</v>
      </c>
      <c r="J34" s="66">
        <v>84.79</v>
      </c>
      <c r="K34" s="66"/>
      <c r="L34" s="66"/>
      <c r="M34" s="64" t="s">
        <v>208</v>
      </c>
      <c r="N34" s="64"/>
      <c r="O34" s="64"/>
      <c r="P34" s="64"/>
      <c r="Q34" s="64"/>
    </row>
    <row r="35" spans="1:17" ht="54" customHeight="1">
      <c r="A35" s="67"/>
      <c r="B35" s="68"/>
      <c r="C35" s="69"/>
      <c r="D35" s="32">
        <v>2020</v>
      </c>
      <c r="E35" s="35">
        <f t="shared" si="1"/>
        <v>14.709</v>
      </c>
      <c r="F35" s="35">
        <v>14.709</v>
      </c>
      <c r="G35" s="35">
        <v>0</v>
      </c>
      <c r="H35" s="35">
        <v>0</v>
      </c>
      <c r="I35" s="35">
        <v>0</v>
      </c>
      <c r="J35" s="66">
        <v>84.75</v>
      </c>
      <c r="K35" s="66"/>
      <c r="L35" s="66"/>
      <c r="M35" s="64" t="s">
        <v>209</v>
      </c>
      <c r="N35" s="64"/>
      <c r="O35" s="64"/>
      <c r="P35" s="64"/>
      <c r="Q35" s="64"/>
    </row>
    <row r="36" spans="1:17" ht="170.25" customHeight="1">
      <c r="A36" s="73" t="s">
        <v>166</v>
      </c>
      <c r="B36" s="68" t="s">
        <v>127</v>
      </c>
      <c r="C36" s="69" t="s">
        <v>240</v>
      </c>
      <c r="D36" s="44" t="s">
        <v>19</v>
      </c>
      <c r="E36" s="45">
        <f>E37+E38+E39+E40+E41+E42</f>
        <v>17215.26</v>
      </c>
      <c r="F36" s="35">
        <f>F37+F38+F39+F40+F41+F42</f>
        <v>0</v>
      </c>
      <c r="G36" s="35">
        <f>G37+G38+G39+G40+G41+G42</f>
        <v>17215.26</v>
      </c>
      <c r="H36" s="35">
        <f>H37+H38+H39+H40+H41+H42</f>
        <v>0</v>
      </c>
      <c r="I36" s="35">
        <f>I37+I38+I39+I40+I41+I42</f>
        <v>0</v>
      </c>
      <c r="J36" s="47" t="s">
        <v>203</v>
      </c>
      <c r="K36" s="47" t="s">
        <v>234</v>
      </c>
      <c r="L36" s="48" t="s">
        <v>215</v>
      </c>
      <c r="M36" s="48" t="s">
        <v>216</v>
      </c>
      <c r="N36" s="48" t="s">
        <v>217</v>
      </c>
      <c r="O36" s="36" t="s">
        <v>211</v>
      </c>
      <c r="P36" s="36" t="s">
        <v>238</v>
      </c>
      <c r="Q36" s="48" t="s">
        <v>232</v>
      </c>
    </row>
    <row r="37" spans="1:17" ht="13.5" customHeight="1">
      <c r="A37" s="73"/>
      <c r="B37" s="68"/>
      <c r="C37" s="69"/>
      <c r="D37" s="32">
        <v>2015</v>
      </c>
      <c r="E37" s="35">
        <f aca="true" t="shared" si="2" ref="E37:E42">F37+G37+H37+I37</f>
        <v>2709.4527</v>
      </c>
      <c r="F37" s="35">
        <v>0</v>
      </c>
      <c r="G37" s="35">
        <v>2709.4527</v>
      </c>
      <c r="H37" s="35">
        <v>0</v>
      </c>
      <c r="I37" s="35">
        <v>0</v>
      </c>
      <c r="J37" s="39">
        <v>85.36</v>
      </c>
      <c r="K37" s="43">
        <v>90</v>
      </c>
      <c r="L37" s="42">
        <v>1.2</v>
      </c>
      <c r="M37" s="43">
        <v>98.8</v>
      </c>
      <c r="N37" s="43">
        <v>36.3</v>
      </c>
      <c r="O37" s="43" t="s">
        <v>210</v>
      </c>
      <c r="P37" s="42" t="s">
        <v>148</v>
      </c>
      <c r="Q37" s="42" t="s">
        <v>148</v>
      </c>
    </row>
    <row r="38" spans="1:17" ht="15">
      <c r="A38" s="73"/>
      <c r="B38" s="68"/>
      <c r="C38" s="69"/>
      <c r="D38" s="32">
        <v>2016</v>
      </c>
      <c r="E38" s="35">
        <f t="shared" si="2"/>
        <v>2819.7983</v>
      </c>
      <c r="F38" s="35">
        <v>0</v>
      </c>
      <c r="G38" s="35">
        <v>2819.7983</v>
      </c>
      <c r="H38" s="35">
        <v>0</v>
      </c>
      <c r="I38" s="35">
        <v>0</v>
      </c>
      <c r="J38" s="39">
        <v>83.78</v>
      </c>
      <c r="K38" s="43">
        <v>100</v>
      </c>
      <c r="L38" s="42">
        <v>1.1</v>
      </c>
      <c r="M38" s="43">
        <v>98.9</v>
      </c>
      <c r="N38" s="43">
        <v>35.5</v>
      </c>
      <c r="O38" s="43" t="s">
        <v>235</v>
      </c>
      <c r="P38" s="42">
        <v>100</v>
      </c>
      <c r="Q38" s="42">
        <v>99.2</v>
      </c>
    </row>
    <row r="39" spans="1:17" ht="15">
      <c r="A39" s="73"/>
      <c r="B39" s="68"/>
      <c r="C39" s="69"/>
      <c r="D39" s="32">
        <v>2017</v>
      </c>
      <c r="E39" s="35">
        <f t="shared" si="2"/>
        <v>2931.5052000000005</v>
      </c>
      <c r="F39" s="35">
        <v>0</v>
      </c>
      <c r="G39" s="35">
        <f>2884.0535+19.6939+2.8854+5.9203+7.7877+11.1487+0.0157</f>
        <v>2931.5052000000005</v>
      </c>
      <c r="H39" s="35">
        <v>0</v>
      </c>
      <c r="I39" s="35">
        <v>0</v>
      </c>
      <c r="J39" s="39">
        <v>84.19</v>
      </c>
      <c r="K39" s="43">
        <v>100</v>
      </c>
      <c r="L39" s="42" t="s">
        <v>148</v>
      </c>
      <c r="M39" s="42" t="s">
        <v>148</v>
      </c>
      <c r="N39" s="42">
        <v>35.4</v>
      </c>
      <c r="O39" s="43" t="s">
        <v>256</v>
      </c>
      <c r="P39" s="43">
        <v>100</v>
      </c>
      <c r="Q39" s="49" t="s">
        <v>233</v>
      </c>
    </row>
    <row r="40" spans="1:17" ht="15">
      <c r="A40" s="73"/>
      <c r="B40" s="68"/>
      <c r="C40" s="69"/>
      <c r="D40" s="32">
        <v>2018</v>
      </c>
      <c r="E40" s="35">
        <f t="shared" si="2"/>
        <v>3049.39</v>
      </c>
      <c r="F40" s="35">
        <v>0</v>
      </c>
      <c r="G40" s="35">
        <v>3049.39</v>
      </c>
      <c r="H40" s="35">
        <v>0</v>
      </c>
      <c r="I40" s="35">
        <v>0</v>
      </c>
      <c r="J40" s="39">
        <v>84.77</v>
      </c>
      <c r="K40" s="43">
        <v>100</v>
      </c>
      <c r="L40" s="42" t="s">
        <v>148</v>
      </c>
      <c r="M40" s="42" t="s">
        <v>148</v>
      </c>
      <c r="N40" s="43">
        <v>35.5</v>
      </c>
      <c r="O40" s="43" t="s">
        <v>239</v>
      </c>
      <c r="P40" s="43">
        <v>100</v>
      </c>
      <c r="Q40" s="49" t="s">
        <v>233</v>
      </c>
    </row>
    <row r="41" spans="1:17" ht="15">
      <c r="A41" s="73"/>
      <c r="B41" s="68"/>
      <c r="C41" s="69"/>
      <c r="D41" s="32">
        <v>2019</v>
      </c>
      <c r="E41" s="35">
        <f t="shared" si="2"/>
        <v>3171.9349</v>
      </c>
      <c r="F41" s="35">
        <v>0</v>
      </c>
      <c r="G41" s="35">
        <v>3171.9349</v>
      </c>
      <c r="H41" s="35">
        <v>0</v>
      </c>
      <c r="I41" s="35">
        <v>0</v>
      </c>
      <c r="J41" s="39">
        <v>84.79</v>
      </c>
      <c r="K41" s="43">
        <v>100</v>
      </c>
      <c r="L41" s="42" t="s">
        <v>148</v>
      </c>
      <c r="M41" s="42" t="s">
        <v>148</v>
      </c>
      <c r="N41" s="43">
        <v>35.6</v>
      </c>
      <c r="O41" s="43" t="s">
        <v>239</v>
      </c>
      <c r="P41" s="43">
        <v>100</v>
      </c>
      <c r="Q41" s="49" t="s">
        <v>233</v>
      </c>
    </row>
    <row r="42" spans="1:17" ht="15">
      <c r="A42" s="73"/>
      <c r="B42" s="68"/>
      <c r="C42" s="69"/>
      <c r="D42" s="32">
        <v>2020</v>
      </c>
      <c r="E42" s="35">
        <f t="shared" si="2"/>
        <v>2533.1789</v>
      </c>
      <c r="F42" s="35">
        <v>0</v>
      </c>
      <c r="G42" s="35">
        <v>2533.1789</v>
      </c>
      <c r="H42" s="35">
        <v>0</v>
      </c>
      <c r="I42" s="35">
        <v>0</v>
      </c>
      <c r="J42" s="39">
        <v>84.75</v>
      </c>
      <c r="K42" s="43">
        <v>100</v>
      </c>
      <c r="L42" s="42" t="s">
        <v>148</v>
      </c>
      <c r="M42" s="42" t="s">
        <v>148</v>
      </c>
      <c r="N42" s="43">
        <v>27.4</v>
      </c>
      <c r="O42" s="38" t="s">
        <v>214</v>
      </c>
      <c r="P42" s="38">
        <v>100</v>
      </c>
      <c r="Q42" s="49" t="s">
        <v>233</v>
      </c>
    </row>
    <row r="43" spans="1:17" ht="15" customHeight="1">
      <c r="A43" s="67" t="s">
        <v>167</v>
      </c>
      <c r="B43" s="68" t="s">
        <v>128</v>
      </c>
      <c r="C43" s="69" t="s">
        <v>23</v>
      </c>
      <c r="D43" s="44" t="s">
        <v>19</v>
      </c>
      <c r="E43" s="35">
        <f>E44+E45+E46+E47+E48+E49</f>
        <v>39.62950000000001</v>
      </c>
      <c r="F43" s="35">
        <f>F44+F45+F46+F47+F48+F49</f>
        <v>0</v>
      </c>
      <c r="G43" s="35">
        <f>G44+G45+G46+G47+G48+G49</f>
        <v>39.62950000000001</v>
      </c>
      <c r="H43" s="35">
        <f>H44+H45+H46+H47+H48+H49</f>
        <v>0</v>
      </c>
      <c r="I43" s="35">
        <f>I44+I45+I46+I47+I48+I49</f>
        <v>0</v>
      </c>
      <c r="J43" s="61" t="s">
        <v>148</v>
      </c>
      <c r="K43" s="61"/>
      <c r="L43" s="61"/>
      <c r="M43" s="61"/>
      <c r="N43" s="61"/>
      <c r="O43" s="61"/>
      <c r="P43" s="61"/>
      <c r="Q43" s="61"/>
    </row>
    <row r="44" spans="1:17" ht="15">
      <c r="A44" s="67"/>
      <c r="B44" s="68"/>
      <c r="C44" s="69"/>
      <c r="D44" s="32">
        <v>2015</v>
      </c>
      <c r="E44" s="35">
        <f aca="true" t="shared" si="3" ref="E44:E49">F44+G44+H44+I44</f>
        <v>6.1978</v>
      </c>
      <c r="F44" s="35">
        <v>0</v>
      </c>
      <c r="G44" s="35">
        <v>6.1978</v>
      </c>
      <c r="H44" s="35">
        <v>0</v>
      </c>
      <c r="I44" s="35">
        <v>0</v>
      </c>
      <c r="J44" s="61"/>
      <c r="K44" s="61"/>
      <c r="L44" s="61"/>
      <c r="M44" s="61"/>
      <c r="N44" s="61"/>
      <c r="O44" s="61"/>
      <c r="P44" s="61"/>
      <c r="Q44" s="61"/>
    </row>
    <row r="45" spans="1:17" ht="15">
      <c r="A45" s="67"/>
      <c r="B45" s="68"/>
      <c r="C45" s="69"/>
      <c r="D45" s="32">
        <v>2016</v>
      </c>
      <c r="E45" s="35">
        <f t="shared" si="3"/>
        <v>6.3373</v>
      </c>
      <c r="F45" s="35">
        <v>0</v>
      </c>
      <c r="G45" s="35">
        <v>6.3373</v>
      </c>
      <c r="H45" s="35">
        <v>0</v>
      </c>
      <c r="I45" s="35">
        <v>0</v>
      </c>
      <c r="J45" s="61"/>
      <c r="K45" s="61"/>
      <c r="L45" s="61"/>
      <c r="M45" s="61"/>
      <c r="N45" s="61"/>
      <c r="O45" s="61"/>
      <c r="P45" s="61"/>
      <c r="Q45" s="61"/>
    </row>
    <row r="46" spans="1:17" ht="15">
      <c r="A46" s="67"/>
      <c r="B46" s="68"/>
      <c r="C46" s="69"/>
      <c r="D46" s="32">
        <v>2017</v>
      </c>
      <c r="E46" s="35">
        <f t="shared" si="3"/>
        <v>5.8963</v>
      </c>
      <c r="F46" s="35">
        <v>0</v>
      </c>
      <c r="G46" s="35">
        <f>6.6178+0.0641+0.0283-0.6891-0.1248</f>
        <v>5.8963</v>
      </c>
      <c r="H46" s="35">
        <v>0</v>
      </c>
      <c r="I46" s="35">
        <v>0</v>
      </c>
      <c r="J46" s="61"/>
      <c r="K46" s="61"/>
      <c r="L46" s="61"/>
      <c r="M46" s="61"/>
      <c r="N46" s="61"/>
      <c r="O46" s="61"/>
      <c r="P46" s="61"/>
      <c r="Q46" s="61"/>
    </row>
    <row r="47" spans="1:17" ht="15">
      <c r="A47" s="67"/>
      <c r="B47" s="68"/>
      <c r="C47" s="69"/>
      <c r="D47" s="32">
        <v>2018</v>
      </c>
      <c r="E47" s="35">
        <f t="shared" si="3"/>
        <v>6.882</v>
      </c>
      <c r="F47" s="35">
        <v>0</v>
      </c>
      <c r="G47" s="35">
        <v>6.882</v>
      </c>
      <c r="H47" s="35">
        <v>0</v>
      </c>
      <c r="I47" s="35">
        <v>0</v>
      </c>
      <c r="J47" s="61"/>
      <c r="K47" s="61"/>
      <c r="L47" s="61"/>
      <c r="M47" s="61"/>
      <c r="N47" s="61"/>
      <c r="O47" s="61"/>
      <c r="P47" s="61"/>
      <c r="Q47" s="61"/>
    </row>
    <row r="48" spans="1:17" ht="15">
      <c r="A48" s="67"/>
      <c r="B48" s="68"/>
      <c r="C48" s="69"/>
      <c r="D48" s="32">
        <v>2019</v>
      </c>
      <c r="E48" s="35">
        <f t="shared" si="3"/>
        <v>7.1294</v>
      </c>
      <c r="F48" s="35">
        <v>0</v>
      </c>
      <c r="G48" s="35">
        <v>7.1294</v>
      </c>
      <c r="H48" s="35">
        <v>0</v>
      </c>
      <c r="I48" s="35">
        <v>0</v>
      </c>
      <c r="J48" s="61"/>
      <c r="K48" s="61"/>
      <c r="L48" s="61"/>
      <c r="M48" s="61"/>
      <c r="N48" s="61"/>
      <c r="O48" s="61"/>
      <c r="P48" s="61"/>
      <c r="Q48" s="61"/>
    </row>
    <row r="49" spans="1:17" ht="15">
      <c r="A49" s="67"/>
      <c r="B49" s="68"/>
      <c r="C49" s="69"/>
      <c r="D49" s="32">
        <v>2020</v>
      </c>
      <c r="E49" s="35">
        <f t="shared" si="3"/>
        <v>7.1867</v>
      </c>
      <c r="F49" s="35">
        <v>0</v>
      </c>
      <c r="G49" s="35">
        <v>7.1867</v>
      </c>
      <c r="H49" s="35">
        <v>0</v>
      </c>
      <c r="I49" s="35">
        <v>0</v>
      </c>
      <c r="J49" s="61"/>
      <c r="K49" s="61"/>
      <c r="L49" s="61"/>
      <c r="M49" s="61"/>
      <c r="N49" s="61"/>
      <c r="O49" s="61"/>
      <c r="P49" s="61"/>
      <c r="Q49" s="61"/>
    </row>
    <row r="50" spans="1:17" ht="63" customHeight="1">
      <c r="A50" s="67" t="s">
        <v>168</v>
      </c>
      <c r="B50" s="68" t="s">
        <v>129</v>
      </c>
      <c r="C50" s="69" t="s">
        <v>240</v>
      </c>
      <c r="D50" s="44" t="s">
        <v>19</v>
      </c>
      <c r="E50" s="56">
        <f>E51+E52+E53+E54+E55+E56</f>
        <v>1747.98184505</v>
      </c>
      <c r="F50" s="56">
        <f>F51+F52+F53+F54+F55+F56</f>
        <v>1747.98184505</v>
      </c>
      <c r="G50" s="35">
        <f>G51+G52+G53+G54+G55+G56</f>
        <v>0</v>
      </c>
      <c r="H50" s="35">
        <f>H51+H52+H53+H54+H55+H56</f>
        <v>0</v>
      </c>
      <c r="I50" s="35">
        <f>I51+I52+I53+I54+I55+I56</f>
        <v>0</v>
      </c>
      <c r="J50" s="65" t="s">
        <v>218</v>
      </c>
      <c r="K50" s="65"/>
      <c r="L50" s="65"/>
      <c r="M50" s="63" t="s">
        <v>217</v>
      </c>
      <c r="N50" s="63"/>
      <c r="O50" s="63" t="s">
        <v>221</v>
      </c>
      <c r="P50" s="63"/>
      <c r="Q50" s="63"/>
    </row>
    <row r="51" spans="1:17" ht="15">
      <c r="A51" s="67"/>
      <c r="B51" s="68"/>
      <c r="C51" s="69"/>
      <c r="D51" s="32">
        <v>2015</v>
      </c>
      <c r="E51" s="35">
        <f aca="true" t="shared" si="4" ref="E51:E56">F51+G51+H51+I51</f>
        <v>307.1108</v>
      </c>
      <c r="F51" s="35">
        <v>307.1108</v>
      </c>
      <c r="G51" s="35">
        <v>0</v>
      </c>
      <c r="H51" s="35">
        <v>0</v>
      </c>
      <c r="I51" s="35">
        <v>0</v>
      </c>
      <c r="J51" s="62" t="s">
        <v>219</v>
      </c>
      <c r="K51" s="62"/>
      <c r="L51" s="62"/>
      <c r="M51" s="80">
        <v>36.3</v>
      </c>
      <c r="N51" s="80"/>
      <c r="O51" s="64" t="s">
        <v>230</v>
      </c>
      <c r="P51" s="64"/>
      <c r="Q51" s="64"/>
    </row>
    <row r="52" spans="1:17" ht="15">
      <c r="A52" s="67"/>
      <c r="B52" s="68"/>
      <c r="C52" s="69"/>
      <c r="D52" s="32">
        <v>2016</v>
      </c>
      <c r="E52" s="35">
        <f t="shared" si="4"/>
        <v>297.1955</v>
      </c>
      <c r="F52" s="35">
        <v>297.1955</v>
      </c>
      <c r="G52" s="35">
        <v>0</v>
      </c>
      <c r="H52" s="35">
        <v>0</v>
      </c>
      <c r="I52" s="35">
        <v>0</v>
      </c>
      <c r="J52" s="62" t="s">
        <v>220</v>
      </c>
      <c r="K52" s="62"/>
      <c r="L52" s="62"/>
      <c r="M52" s="80">
        <v>35.5</v>
      </c>
      <c r="N52" s="80"/>
      <c r="O52" s="81" t="s">
        <v>236</v>
      </c>
      <c r="P52" s="82"/>
      <c r="Q52" s="83"/>
    </row>
    <row r="53" spans="1:17" ht="15">
      <c r="A53" s="67"/>
      <c r="B53" s="68"/>
      <c r="C53" s="69"/>
      <c r="D53" s="32">
        <v>2017</v>
      </c>
      <c r="E53" s="56">
        <f t="shared" si="4"/>
        <v>298.28714505000005</v>
      </c>
      <c r="F53" s="56">
        <f>289.6815-0.0911-0.1074-0.0252-4.7045-0.7343+1.0403-0.4273-0.6405-0.3998-1.4138+0.8041+0.0891+0.0018+0.7154+0.16+0.1895+0.2307+13.19242853+0.72621652</f>
        <v>298.28714505000005</v>
      </c>
      <c r="G53" s="35">
        <v>0</v>
      </c>
      <c r="H53" s="35">
        <v>0</v>
      </c>
      <c r="I53" s="35">
        <v>0</v>
      </c>
      <c r="J53" s="62" t="s">
        <v>237</v>
      </c>
      <c r="K53" s="62"/>
      <c r="L53" s="62"/>
      <c r="M53" s="84">
        <v>35.4</v>
      </c>
      <c r="N53" s="84"/>
      <c r="O53" s="81" t="s">
        <v>257</v>
      </c>
      <c r="P53" s="82"/>
      <c r="Q53" s="83"/>
    </row>
    <row r="54" spans="1:17" ht="15">
      <c r="A54" s="67"/>
      <c r="B54" s="68"/>
      <c r="C54" s="69"/>
      <c r="D54" s="32">
        <v>2018</v>
      </c>
      <c r="E54" s="35">
        <f t="shared" si="4"/>
        <v>282.46099999999996</v>
      </c>
      <c r="F54" s="35">
        <f>282.6875-0.1093-0.1172</f>
        <v>282.46099999999996</v>
      </c>
      <c r="G54" s="35">
        <v>0</v>
      </c>
      <c r="H54" s="35">
        <v>0</v>
      </c>
      <c r="I54" s="35">
        <v>0</v>
      </c>
      <c r="J54" s="62" t="s">
        <v>237</v>
      </c>
      <c r="K54" s="62"/>
      <c r="L54" s="62"/>
      <c r="M54" s="77">
        <v>35.5</v>
      </c>
      <c r="N54" s="78"/>
      <c r="O54" s="81" t="s">
        <v>236</v>
      </c>
      <c r="P54" s="82"/>
      <c r="Q54" s="83"/>
    </row>
    <row r="55" spans="1:17" ht="15">
      <c r="A55" s="67"/>
      <c r="B55" s="68"/>
      <c r="C55" s="69"/>
      <c r="D55" s="32">
        <v>2019</v>
      </c>
      <c r="E55" s="35">
        <f t="shared" si="4"/>
        <v>281.65689999999995</v>
      </c>
      <c r="F55" s="35">
        <f>281.8834-0.1093-0.1172</f>
        <v>281.65689999999995</v>
      </c>
      <c r="G55" s="35">
        <v>0</v>
      </c>
      <c r="H55" s="35">
        <v>0</v>
      </c>
      <c r="I55" s="35">
        <v>0</v>
      </c>
      <c r="J55" s="62" t="s">
        <v>237</v>
      </c>
      <c r="K55" s="62"/>
      <c r="L55" s="62"/>
      <c r="M55" s="77">
        <v>35.6</v>
      </c>
      <c r="N55" s="78"/>
      <c r="O55" s="81" t="s">
        <v>236</v>
      </c>
      <c r="P55" s="82"/>
      <c r="Q55" s="83"/>
    </row>
    <row r="56" spans="1:17" ht="41.25" customHeight="1">
      <c r="A56" s="67"/>
      <c r="B56" s="68"/>
      <c r="C56" s="69"/>
      <c r="D56" s="32">
        <v>2020</v>
      </c>
      <c r="E56" s="35">
        <f t="shared" si="4"/>
        <v>281.2705</v>
      </c>
      <c r="F56" s="35">
        <v>281.2705</v>
      </c>
      <c r="G56" s="35">
        <v>0</v>
      </c>
      <c r="H56" s="35">
        <v>0</v>
      </c>
      <c r="I56" s="35">
        <v>0</v>
      </c>
      <c r="J56" s="62" t="s">
        <v>237</v>
      </c>
      <c r="K56" s="62"/>
      <c r="L56" s="62"/>
      <c r="M56" s="77">
        <v>27.4</v>
      </c>
      <c r="N56" s="78"/>
      <c r="O56" s="85" t="s">
        <v>231</v>
      </c>
      <c r="P56" s="85"/>
      <c r="Q56" s="85"/>
    </row>
    <row r="57" spans="1:17" ht="15" customHeight="1">
      <c r="A57" s="67" t="s">
        <v>169</v>
      </c>
      <c r="B57" s="68" t="s">
        <v>124</v>
      </c>
      <c r="C57" s="69" t="s">
        <v>240</v>
      </c>
      <c r="D57" s="44" t="s">
        <v>19</v>
      </c>
      <c r="E57" s="56">
        <f>E58+E59+E60+E61+E62+E63</f>
        <v>1626.89787738</v>
      </c>
      <c r="F57" s="56">
        <f>F58+F59+F60+F61+F62+F63</f>
        <v>1626.89787738</v>
      </c>
      <c r="G57" s="35">
        <f>G58+G59+G60+G61+G62+G63</f>
        <v>0</v>
      </c>
      <c r="H57" s="35">
        <f>H58+H59+H60+H61+H62+H63</f>
        <v>0</v>
      </c>
      <c r="I57" s="35">
        <f>I58+I59+I60+I61+I62+I63</f>
        <v>0</v>
      </c>
      <c r="J57" s="61" t="s">
        <v>148</v>
      </c>
      <c r="K57" s="61"/>
      <c r="L57" s="61"/>
      <c r="M57" s="61"/>
      <c r="N57" s="61"/>
      <c r="O57" s="61"/>
      <c r="P57" s="61"/>
      <c r="Q57" s="61"/>
    </row>
    <row r="58" spans="1:17" ht="15">
      <c r="A58" s="67"/>
      <c r="B58" s="68"/>
      <c r="C58" s="69"/>
      <c r="D58" s="32">
        <v>2015</v>
      </c>
      <c r="E58" s="35">
        <f aca="true" t="shared" si="5" ref="E58:E63">F58+G58+H58+I58</f>
        <v>240.7932</v>
      </c>
      <c r="F58" s="35">
        <v>240.7932</v>
      </c>
      <c r="G58" s="35">
        <v>0</v>
      </c>
      <c r="H58" s="35">
        <v>0</v>
      </c>
      <c r="I58" s="35">
        <v>0</v>
      </c>
      <c r="J58" s="61"/>
      <c r="K58" s="61"/>
      <c r="L58" s="61"/>
      <c r="M58" s="61"/>
      <c r="N58" s="61"/>
      <c r="O58" s="61"/>
      <c r="P58" s="61"/>
      <c r="Q58" s="61"/>
    </row>
    <row r="59" spans="1:17" ht="15">
      <c r="A59" s="67"/>
      <c r="B59" s="68"/>
      <c r="C59" s="69"/>
      <c r="D59" s="32">
        <v>2016</v>
      </c>
      <c r="E59" s="35">
        <f t="shared" si="5"/>
        <v>258.8682</v>
      </c>
      <c r="F59" s="35">
        <v>258.8682</v>
      </c>
      <c r="G59" s="35">
        <v>0</v>
      </c>
      <c r="H59" s="35">
        <v>0</v>
      </c>
      <c r="I59" s="35">
        <v>0</v>
      </c>
      <c r="J59" s="61"/>
      <c r="K59" s="61"/>
      <c r="L59" s="61"/>
      <c r="M59" s="61"/>
      <c r="N59" s="61"/>
      <c r="O59" s="61"/>
      <c r="P59" s="61"/>
      <c r="Q59" s="61"/>
    </row>
    <row r="60" spans="1:17" ht="15">
      <c r="A60" s="67"/>
      <c r="B60" s="68"/>
      <c r="C60" s="69"/>
      <c r="D60" s="32">
        <v>2017</v>
      </c>
      <c r="E60" s="56">
        <f t="shared" si="5"/>
        <v>271.1160773799999</v>
      </c>
      <c r="F60" s="56">
        <f>260.4162+0.0911-0.6874+0.0053+1.0032-0.2672+0.1595+0.504+8.9328+0.68193318+0.2766442</f>
        <v>271.1160773799999</v>
      </c>
      <c r="G60" s="35">
        <v>0</v>
      </c>
      <c r="H60" s="35">
        <v>0</v>
      </c>
      <c r="I60" s="35">
        <v>0</v>
      </c>
      <c r="J60" s="61"/>
      <c r="K60" s="61"/>
      <c r="L60" s="61"/>
      <c r="M60" s="61"/>
      <c r="N60" s="61"/>
      <c r="O60" s="61"/>
      <c r="P60" s="61"/>
      <c r="Q60" s="61"/>
    </row>
    <row r="61" spans="1:17" ht="15">
      <c r="A61" s="67"/>
      <c r="B61" s="68"/>
      <c r="C61" s="69"/>
      <c r="D61" s="32">
        <v>2018</v>
      </c>
      <c r="E61" s="35">
        <f t="shared" si="5"/>
        <v>267.903</v>
      </c>
      <c r="F61" s="35">
        <f>267.7937+0.1093</f>
        <v>267.903</v>
      </c>
      <c r="G61" s="35">
        <v>0</v>
      </c>
      <c r="H61" s="35">
        <v>0</v>
      </c>
      <c r="I61" s="35">
        <v>0</v>
      </c>
      <c r="J61" s="61"/>
      <c r="K61" s="61"/>
      <c r="L61" s="61"/>
      <c r="M61" s="61"/>
      <c r="N61" s="61"/>
      <c r="O61" s="61"/>
      <c r="P61" s="61"/>
      <c r="Q61" s="61"/>
    </row>
    <row r="62" spans="1:17" ht="15">
      <c r="A62" s="67"/>
      <c r="B62" s="68"/>
      <c r="C62" s="69"/>
      <c r="D62" s="32">
        <v>2019</v>
      </c>
      <c r="E62" s="35">
        <f t="shared" si="5"/>
        <v>267.80400000000003</v>
      </c>
      <c r="F62" s="35">
        <f>267.6947+0.1093</f>
        <v>267.80400000000003</v>
      </c>
      <c r="G62" s="35">
        <v>0</v>
      </c>
      <c r="H62" s="35">
        <v>0</v>
      </c>
      <c r="I62" s="35">
        <v>0</v>
      </c>
      <c r="J62" s="61"/>
      <c r="K62" s="61"/>
      <c r="L62" s="61"/>
      <c r="M62" s="61"/>
      <c r="N62" s="61"/>
      <c r="O62" s="61"/>
      <c r="P62" s="61"/>
      <c r="Q62" s="61"/>
    </row>
    <row r="63" spans="1:17" ht="90.75" customHeight="1">
      <c r="A63" s="67"/>
      <c r="B63" s="68"/>
      <c r="C63" s="69"/>
      <c r="D63" s="32">
        <v>2020</v>
      </c>
      <c r="E63" s="35">
        <f t="shared" si="5"/>
        <v>320.4134</v>
      </c>
      <c r="F63" s="35">
        <v>320.4134</v>
      </c>
      <c r="G63" s="35">
        <v>0</v>
      </c>
      <c r="H63" s="35">
        <v>0</v>
      </c>
      <c r="I63" s="35">
        <v>0</v>
      </c>
      <c r="J63" s="61"/>
      <c r="K63" s="61"/>
      <c r="L63" s="61"/>
      <c r="M63" s="61"/>
      <c r="N63" s="61"/>
      <c r="O63" s="61"/>
      <c r="P63" s="61"/>
      <c r="Q63" s="61"/>
    </row>
    <row r="64" spans="1:17" ht="49.5" customHeight="1">
      <c r="A64" s="67" t="s">
        <v>170</v>
      </c>
      <c r="B64" s="68" t="s">
        <v>136</v>
      </c>
      <c r="C64" s="69" t="s">
        <v>242</v>
      </c>
      <c r="D64" s="44" t="s">
        <v>19</v>
      </c>
      <c r="E64" s="56">
        <f>E65+E66+E67+E68+E69+E70</f>
        <v>178.95455579999998</v>
      </c>
      <c r="F64" s="56">
        <f>F65+F66+F67+F68+F69+F70</f>
        <v>76.4555558</v>
      </c>
      <c r="G64" s="35">
        <f>G65+G66+G67+G68+G69+G70</f>
        <v>102.499</v>
      </c>
      <c r="H64" s="35">
        <f>H65+H66+H67+H68+H69+H70</f>
        <v>0</v>
      </c>
      <c r="I64" s="35">
        <f>I65+I66+I67+I68+I69+I70</f>
        <v>0</v>
      </c>
      <c r="J64" s="79" t="s">
        <v>246</v>
      </c>
      <c r="K64" s="79"/>
      <c r="L64" s="79"/>
      <c r="M64" s="79"/>
      <c r="N64" s="79" t="s">
        <v>247</v>
      </c>
      <c r="O64" s="79"/>
      <c r="P64" s="79"/>
      <c r="Q64" s="79"/>
    </row>
    <row r="65" spans="1:17" ht="16.5" customHeight="1">
      <c r="A65" s="67"/>
      <c r="B65" s="68"/>
      <c r="C65" s="69"/>
      <c r="D65" s="32">
        <v>2015</v>
      </c>
      <c r="E65" s="35">
        <f aca="true" t="shared" si="6" ref="E65:E70">F65+G65+H65+I65</f>
        <v>41.913</v>
      </c>
      <c r="F65" s="35">
        <f>7.0148+3.6735</f>
        <v>10.6883</v>
      </c>
      <c r="G65" s="35">
        <v>31.2247</v>
      </c>
      <c r="H65" s="35">
        <v>0</v>
      </c>
      <c r="I65" s="35">
        <v>0</v>
      </c>
      <c r="J65" s="62">
        <v>36.2</v>
      </c>
      <c r="K65" s="62"/>
      <c r="L65" s="62"/>
      <c r="M65" s="62"/>
      <c r="N65" s="62" t="s">
        <v>200</v>
      </c>
      <c r="O65" s="62"/>
      <c r="P65" s="62"/>
      <c r="Q65" s="62"/>
    </row>
    <row r="66" spans="1:17" ht="15" customHeight="1">
      <c r="A66" s="67"/>
      <c r="B66" s="68"/>
      <c r="C66" s="69"/>
      <c r="D66" s="32">
        <v>2016</v>
      </c>
      <c r="E66" s="35">
        <f t="shared" si="6"/>
        <v>43.924</v>
      </c>
      <c r="F66" s="35">
        <f>6.881+3.8618</f>
        <v>10.7428</v>
      </c>
      <c r="G66" s="35">
        <v>33.1812</v>
      </c>
      <c r="H66" s="35">
        <v>0</v>
      </c>
      <c r="I66" s="35">
        <v>0</v>
      </c>
      <c r="J66" s="62">
        <v>36.2</v>
      </c>
      <c r="K66" s="62"/>
      <c r="L66" s="62"/>
      <c r="M66" s="62"/>
      <c r="N66" s="62" t="s">
        <v>200</v>
      </c>
      <c r="O66" s="62"/>
      <c r="P66" s="62"/>
      <c r="Q66" s="62"/>
    </row>
    <row r="67" spans="1:17" ht="15">
      <c r="A67" s="67"/>
      <c r="B67" s="68"/>
      <c r="C67" s="69"/>
      <c r="D67" s="32">
        <v>2017</v>
      </c>
      <c r="E67" s="56">
        <f t="shared" si="6"/>
        <v>49.4278558</v>
      </c>
      <c r="F67" s="56">
        <f>7.4312+3.7308+0.07-0.0589-0.0011+0.03-0.03+0.0046+0.0189+0.0988+0.01+0.0304558</f>
        <v>11.334755800000002</v>
      </c>
      <c r="G67" s="35">
        <v>38.0931</v>
      </c>
      <c r="H67" s="35">
        <v>0</v>
      </c>
      <c r="I67" s="35">
        <v>0</v>
      </c>
      <c r="J67" s="62">
        <v>36.2</v>
      </c>
      <c r="K67" s="62"/>
      <c r="L67" s="62"/>
      <c r="M67" s="62"/>
      <c r="N67" s="62" t="s">
        <v>200</v>
      </c>
      <c r="O67" s="62"/>
      <c r="P67" s="62"/>
      <c r="Q67" s="62"/>
    </row>
    <row r="68" spans="1:17" ht="15">
      <c r="A68" s="67"/>
      <c r="B68" s="68"/>
      <c r="C68" s="69"/>
      <c r="D68" s="32">
        <v>2018</v>
      </c>
      <c r="E68" s="35">
        <f t="shared" si="6"/>
        <v>18.2397</v>
      </c>
      <c r="F68" s="35">
        <f>14.5529+3.6868</f>
        <v>18.2397</v>
      </c>
      <c r="G68" s="35">
        <v>0</v>
      </c>
      <c r="H68" s="35">
        <v>0</v>
      </c>
      <c r="I68" s="35">
        <v>0</v>
      </c>
      <c r="J68" s="62">
        <v>36.2</v>
      </c>
      <c r="K68" s="62"/>
      <c r="L68" s="62"/>
      <c r="M68" s="62"/>
      <c r="N68" s="62" t="s">
        <v>200</v>
      </c>
      <c r="O68" s="62"/>
      <c r="P68" s="62"/>
      <c r="Q68" s="62"/>
    </row>
    <row r="69" spans="1:17" ht="15">
      <c r="A69" s="67"/>
      <c r="B69" s="68"/>
      <c r="C69" s="69"/>
      <c r="D69" s="32">
        <v>2019</v>
      </c>
      <c r="E69" s="35">
        <f t="shared" si="6"/>
        <v>18.185000000000002</v>
      </c>
      <c r="F69" s="35">
        <f>14.4982+3.6868</f>
        <v>18.185000000000002</v>
      </c>
      <c r="G69" s="35">
        <v>0</v>
      </c>
      <c r="H69" s="35">
        <v>0</v>
      </c>
      <c r="I69" s="35">
        <v>0</v>
      </c>
      <c r="J69" s="62">
        <v>36.2</v>
      </c>
      <c r="K69" s="62"/>
      <c r="L69" s="62"/>
      <c r="M69" s="62"/>
      <c r="N69" s="62" t="s">
        <v>200</v>
      </c>
      <c r="O69" s="62"/>
      <c r="P69" s="62"/>
      <c r="Q69" s="62"/>
    </row>
    <row r="70" spans="1:17" ht="156" customHeight="1">
      <c r="A70" s="67"/>
      <c r="B70" s="68"/>
      <c r="C70" s="69"/>
      <c r="D70" s="32">
        <v>2020</v>
      </c>
      <c r="E70" s="35">
        <f t="shared" si="6"/>
        <v>7.265</v>
      </c>
      <c r="F70" s="35">
        <v>7.265</v>
      </c>
      <c r="G70" s="35">
        <v>0</v>
      </c>
      <c r="H70" s="35">
        <v>0</v>
      </c>
      <c r="I70" s="35">
        <v>0</v>
      </c>
      <c r="J70" s="62">
        <v>36.2</v>
      </c>
      <c r="K70" s="62"/>
      <c r="L70" s="62"/>
      <c r="M70" s="62"/>
      <c r="N70" s="62" t="s">
        <v>200</v>
      </c>
      <c r="O70" s="62"/>
      <c r="P70" s="62"/>
      <c r="Q70" s="62"/>
    </row>
    <row r="71" spans="1:17" ht="15" customHeight="1">
      <c r="A71" s="67" t="s">
        <v>171</v>
      </c>
      <c r="B71" s="68" t="s">
        <v>125</v>
      </c>
      <c r="C71" s="69" t="s">
        <v>240</v>
      </c>
      <c r="D71" s="44" t="s">
        <v>19</v>
      </c>
      <c r="E71" s="35">
        <f>E72+E73+E74+E75+E76+E77</f>
        <v>430.0515</v>
      </c>
      <c r="F71" s="35">
        <f>F72+F73+F74+F75+F76+F77</f>
        <v>430.0515</v>
      </c>
      <c r="G71" s="35">
        <f>G72+G73+G74+G75+G76+G77</f>
        <v>0</v>
      </c>
      <c r="H71" s="35">
        <f>H72+H73+H74+H75+H76+H77</f>
        <v>0</v>
      </c>
      <c r="I71" s="35">
        <f>I72+I73+I74+I75+I76+I77</f>
        <v>0</v>
      </c>
      <c r="J71" s="61" t="s">
        <v>148</v>
      </c>
      <c r="K71" s="61"/>
      <c r="L71" s="61"/>
      <c r="M71" s="61"/>
      <c r="N71" s="61"/>
      <c r="O71" s="61"/>
      <c r="P71" s="61"/>
      <c r="Q71" s="61"/>
    </row>
    <row r="72" spans="1:17" ht="15">
      <c r="A72" s="67"/>
      <c r="B72" s="68"/>
      <c r="C72" s="69"/>
      <c r="D72" s="32">
        <v>2015</v>
      </c>
      <c r="E72" s="35">
        <f aca="true" t="shared" si="7" ref="E72:E77">F72+G72+H72+I72</f>
        <v>58.3026</v>
      </c>
      <c r="F72" s="35">
        <v>58.3026</v>
      </c>
      <c r="G72" s="35">
        <v>0</v>
      </c>
      <c r="H72" s="35">
        <v>0</v>
      </c>
      <c r="I72" s="35">
        <v>0</v>
      </c>
      <c r="J72" s="61"/>
      <c r="K72" s="61"/>
      <c r="L72" s="61"/>
      <c r="M72" s="61"/>
      <c r="N72" s="61"/>
      <c r="O72" s="61"/>
      <c r="P72" s="61"/>
      <c r="Q72" s="61"/>
    </row>
    <row r="73" spans="1:17" ht="15">
      <c r="A73" s="67"/>
      <c r="B73" s="68"/>
      <c r="C73" s="69"/>
      <c r="D73" s="32">
        <v>2016</v>
      </c>
      <c r="E73" s="35">
        <f t="shared" si="7"/>
        <v>72.2237</v>
      </c>
      <c r="F73" s="35">
        <v>72.2237</v>
      </c>
      <c r="G73" s="35">
        <v>0</v>
      </c>
      <c r="H73" s="35">
        <v>0</v>
      </c>
      <c r="I73" s="35">
        <v>0</v>
      </c>
      <c r="J73" s="61"/>
      <c r="K73" s="61"/>
      <c r="L73" s="61"/>
      <c r="M73" s="61"/>
      <c r="N73" s="61"/>
      <c r="O73" s="61"/>
      <c r="P73" s="61"/>
      <c r="Q73" s="61"/>
    </row>
    <row r="74" spans="1:17" ht="15">
      <c r="A74" s="67"/>
      <c r="B74" s="68"/>
      <c r="C74" s="69"/>
      <c r="D74" s="32">
        <v>2017</v>
      </c>
      <c r="E74" s="35">
        <f t="shared" si="7"/>
        <v>72.2315</v>
      </c>
      <c r="F74" s="35">
        <f>80.2441-0.5822-6.5797-0.8507</f>
        <v>72.2315</v>
      </c>
      <c r="G74" s="35">
        <v>0</v>
      </c>
      <c r="H74" s="35">
        <v>0</v>
      </c>
      <c r="I74" s="35">
        <v>0</v>
      </c>
      <c r="J74" s="61"/>
      <c r="K74" s="61"/>
      <c r="L74" s="61"/>
      <c r="M74" s="61"/>
      <c r="N74" s="61"/>
      <c r="O74" s="61"/>
      <c r="P74" s="61"/>
      <c r="Q74" s="61"/>
    </row>
    <row r="75" spans="1:17" ht="15">
      <c r="A75" s="67"/>
      <c r="B75" s="68"/>
      <c r="C75" s="69"/>
      <c r="D75" s="32">
        <v>2018</v>
      </c>
      <c r="E75" s="35">
        <f t="shared" si="7"/>
        <v>80.2441</v>
      </c>
      <c r="F75" s="35">
        <v>80.2441</v>
      </c>
      <c r="G75" s="35">
        <v>0</v>
      </c>
      <c r="H75" s="35">
        <v>0</v>
      </c>
      <c r="I75" s="35">
        <v>0</v>
      </c>
      <c r="J75" s="61"/>
      <c r="K75" s="61"/>
      <c r="L75" s="61"/>
      <c r="M75" s="61"/>
      <c r="N75" s="61"/>
      <c r="O75" s="61"/>
      <c r="P75" s="61"/>
      <c r="Q75" s="61"/>
    </row>
    <row r="76" spans="1:17" ht="15">
      <c r="A76" s="67"/>
      <c r="B76" s="68"/>
      <c r="C76" s="69"/>
      <c r="D76" s="32">
        <v>2019</v>
      </c>
      <c r="E76" s="35">
        <f t="shared" si="7"/>
        <v>80.2441</v>
      </c>
      <c r="F76" s="35">
        <v>80.2441</v>
      </c>
      <c r="G76" s="35">
        <v>0</v>
      </c>
      <c r="H76" s="35">
        <v>0</v>
      </c>
      <c r="I76" s="35">
        <v>0</v>
      </c>
      <c r="J76" s="61"/>
      <c r="K76" s="61"/>
      <c r="L76" s="61"/>
      <c r="M76" s="61"/>
      <c r="N76" s="61"/>
      <c r="O76" s="61"/>
      <c r="P76" s="61"/>
      <c r="Q76" s="61"/>
    </row>
    <row r="77" spans="1:17" ht="89.25" customHeight="1">
      <c r="A77" s="67"/>
      <c r="B77" s="68"/>
      <c r="C77" s="69"/>
      <c r="D77" s="32">
        <v>2020</v>
      </c>
      <c r="E77" s="35">
        <f t="shared" si="7"/>
        <v>66.8055</v>
      </c>
      <c r="F77" s="35">
        <v>66.8055</v>
      </c>
      <c r="G77" s="35">
        <v>0</v>
      </c>
      <c r="H77" s="35">
        <v>0</v>
      </c>
      <c r="I77" s="35">
        <v>0</v>
      </c>
      <c r="J77" s="61"/>
      <c r="K77" s="61"/>
      <c r="L77" s="61"/>
      <c r="M77" s="61"/>
      <c r="N77" s="61"/>
      <c r="O77" s="61"/>
      <c r="P77" s="61"/>
      <c r="Q77" s="61"/>
    </row>
    <row r="78" spans="1:17" ht="26.25" customHeight="1">
      <c r="A78" s="67" t="s">
        <v>172</v>
      </c>
      <c r="B78" s="68" t="s">
        <v>184</v>
      </c>
      <c r="C78" s="69" t="s">
        <v>240</v>
      </c>
      <c r="D78" s="44" t="s">
        <v>19</v>
      </c>
      <c r="E78" s="35">
        <f>E79+E80+E81+E82+E83+E84</f>
        <v>308.8078</v>
      </c>
      <c r="F78" s="35">
        <f>F79+F80+F81+F82+F83+F84</f>
        <v>308.8078</v>
      </c>
      <c r="G78" s="35">
        <f>G79+G80+G81+G82+G83+G84</f>
        <v>0</v>
      </c>
      <c r="H78" s="35">
        <f>H79+H80+H81+H82+H83+H84</f>
        <v>0</v>
      </c>
      <c r="I78" s="35">
        <f>I79+I80+I81+I82+I83+I84</f>
        <v>0</v>
      </c>
      <c r="J78" s="79" t="s">
        <v>222</v>
      </c>
      <c r="K78" s="79"/>
      <c r="L78" s="79"/>
      <c r="M78" s="79"/>
      <c r="N78" s="79"/>
      <c r="O78" s="79"/>
      <c r="P78" s="79"/>
      <c r="Q78" s="79"/>
    </row>
    <row r="79" spans="1:17" ht="15">
      <c r="A79" s="67"/>
      <c r="B79" s="68"/>
      <c r="C79" s="69"/>
      <c r="D79" s="32">
        <v>2015</v>
      </c>
      <c r="E79" s="35">
        <f aca="true" t="shared" si="8" ref="E79:E84">F79+G79+H79+I79</f>
        <v>39.3917</v>
      </c>
      <c r="F79" s="35">
        <v>39.3917</v>
      </c>
      <c r="G79" s="35">
        <v>0</v>
      </c>
      <c r="H79" s="35">
        <v>0</v>
      </c>
      <c r="I79" s="35">
        <v>0</v>
      </c>
      <c r="J79" s="62">
        <v>83.5</v>
      </c>
      <c r="K79" s="62"/>
      <c r="L79" s="62"/>
      <c r="M79" s="62"/>
      <c r="N79" s="62"/>
      <c r="O79" s="62"/>
      <c r="P79" s="62"/>
      <c r="Q79" s="62"/>
    </row>
    <row r="80" spans="1:17" ht="15">
      <c r="A80" s="67"/>
      <c r="B80" s="68"/>
      <c r="C80" s="69"/>
      <c r="D80" s="32">
        <v>2016</v>
      </c>
      <c r="E80" s="35">
        <f t="shared" si="8"/>
        <v>50.0223</v>
      </c>
      <c r="F80" s="35">
        <v>50.0223</v>
      </c>
      <c r="G80" s="35">
        <v>0</v>
      </c>
      <c r="H80" s="35">
        <v>0</v>
      </c>
      <c r="I80" s="35">
        <v>0</v>
      </c>
      <c r="J80" s="62">
        <v>83.5</v>
      </c>
      <c r="K80" s="62"/>
      <c r="L80" s="62"/>
      <c r="M80" s="62"/>
      <c r="N80" s="62"/>
      <c r="O80" s="62"/>
      <c r="P80" s="62"/>
      <c r="Q80" s="62"/>
    </row>
    <row r="81" spans="1:17" ht="15">
      <c r="A81" s="67"/>
      <c r="B81" s="68"/>
      <c r="C81" s="69"/>
      <c r="D81" s="32">
        <v>2017</v>
      </c>
      <c r="E81" s="35">
        <f t="shared" si="8"/>
        <v>54.5362</v>
      </c>
      <c r="F81" s="35">
        <f>53.6855+0.8507</f>
        <v>54.5362</v>
      </c>
      <c r="G81" s="35">
        <v>0</v>
      </c>
      <c r="H81" s="35">
        <v>0</v>
      </c>
      <c r="I81" s="35">
        <v>0</v>
      </c>
      <c r="J81" s="62">
        <v>83.6</v>
      </c>
      <c r="K81" s="62"/>
      <c r="L81" s="62"/>
      <c r="M81" s="62"/>
      <c r="N81" s="62"/>
      <c r="O81" s="62"/>
      <c r="P81" s="62"/>
      <c r="Q81" s="62"/>
    </row>
    <row r="82" spans="1:17" ht="15">
      <c r="A82" s="67"/>
      <c r="B82" s="68"/>
      <c r="C82" s="69"/>
      <c r="D82" s="32">
        <v>2018</v>
      </c>
      <c r="E82" s="35">
        <f t="shared" si="8"/>
        <v>53.6855</v>
      </c>
      <c r="F82" s="35">
        <v>53.6855</v>
      </c>
      <c r="G82" s="35">
        <v>0</v>
      </c>
      <c r="H82" s="35">
        <v>0</v>
      </c>
      <c r="I82" s="35">
        <v>0</v>
      </c>
      <c r="J82" s="62">
        <v>83.7</v>
      </c>
      <c r="K82" s="62"/>
      <c r="L82" s="62"/>
      <c r="M82" s="62"/>
      <c r="N82" s="62"/>
      <c r="O82" s="62"/>
      <c r="P82" s="62"/>
      <c r="Q82" s="62"/>
    </row>
    <row r="83" spans="1:17" ht="15">
      <c r="A83" s="67"/>
      <c r="B83" s="68"/>
      <c r="C83" s="69"/>
      <c r="D83" s="32">
        <v>2019</v>
      </c>
      <c r="E83" s="35">
        <f t="shared" si="8"/>
        <v>53.6855</v>
      </c>
      <c r="F83" s="35">
        <v>53.6855</v>
      </c>
      <c r="G83" s="35">
        <v>0</v>
      </c>
      <c r="H83" s="35">
        <v>0</v>
      </c>
      <c r="I83" s="35">
        <v>0</v>
      </c>
      <c r="J83" s="62">
        <v>83.7</v>
      </c>
      <c r="K83" s="62"/>
      <c r="L83" s="62"/>
      <c r="M83" s="62"/>
      <c r="N83" s="62"/>
      <c r="O83" s="62"/>
      <c r="P83" s="62"/>
      <c r="Q83" s="62"/>
    </row>
    <row r="84" spans="1:17" ht="79.5" customHeight="1">
      <c r="A84" s="67"/>
      <c r="B84" s="68"/>
      <c r="C84" s="69"/>
      <c r="D84" s="32">
        <v>2020</v>
      </c>
      <c r="E84" s="35">
        <f t="shared" si="8"/>
        <v>57.4866</v>
      </c>
      <c r="F84" s="35">
        <v>57.4866</v>
      </c>
      <c r="G84" s="35">
        <v>0</v>
      </c>
      <c r="H84" s="35">
        <v>0</v>
      </c>
      <c r="I84" s="35">
        <v>0</v>
      </c>
      <c r="J84" s="62">
        <v>83.8</v>
      </c>
      <c r="K84" s="62"/>
      <c r="L84" s="62"/>
      <c r="M84" s="62"/>
      <c r="N84" s="62"/>
      <c r="O84" s="62"/>
      <c r="P84" s="62"/>
      <c r="Q84" s="62"/>
    </row>
    <row r="85" spans="1:17" ht="27" customHeight="1">
      <c r="A85" s="67" t="s">
        <v>173</v>
      </c>
      <c r="B85" s="68" t="s">
        <v>135</v>
      </c>
      <c r="C85" s="69" t="s">
        <v>240</v>
      </c>
      <c r="D85" s="44" t="s">
        <v>19</v>
      </c>
      <c r="E85" s="35">
        <f>E86+E87+E88+E89+E90+E91</f>
        <v>70.1584</v>
      </c>
      <c r="F85" s="35">
        <f>F86+F87+F88+F89+F90+F91</f>
        <v>39.6121</v>
      </c>
      <c r="G85" s="35">
        <f>G86+G87+G88+G89+G90+G91</f>
        <v>30.546300000000002</v>
      </c>
      <c r="H85" s="35">
        <f>H86+H87+H88+H89+H90+H91</f>
        <v>0</v>
      </c>
      <c r="I85" s="35">
        <f>I86+I87+I88+I89+I90+I91</f>
        <v>0</v>
      </c>
      <c r="J85" s="79" t="s">
        <v>246</v>
      </c>
      <c r="K85" s="79"/>
      <c r="L85" s="79"/>
      <c r="M85" s="79"/>
      <c r="N85" s="79" t="s">
        <v>247</v>
      </c>
      <c r="O85" s="79"/>
      <c r="P85" s="79"/>
      <c r="Q85" s="79"/>
    </row>
    <row r="86" spans="1:17" ht="15">
      <c r="A86" s="67"/>
      <c r="B86" s="68"/>
      <c r="C86" s="69"/>
      <c r="D86" s="32">
        <v>2015</v>
      </c>
      <c r="E86" s="35">
        <f aca="true" t="shared" si="9" ref="E86:E91">F86+G86+H86+I86</f>
        <v>17.2251</v>
      </c>
      <c r="F86" s="35">
        <v>6.9829</v>
      </c>
      <c r="G86" s="35">
        <v>10.2422</v>
      </c>
      <c r="H86" s="35">
        <v>0</v>
      </c>
      <c r="I86" s="35">
        <v>0</v>
      </c>
      <c r="J86" s="62">
        <v>36.2</v>
      </c>
      <c r="K86" s="62"/>
      <c r="L86" s="62"/>
      <c r="M86" s="62"/>
      <c r="N86" s="62" t="s">
        <v>200</v>
      </c>
      <c r="O86" s="62"/>
      <c r="P86" s="62"/>
      <c r="Q86" s="62"/>
    </row>
    <row r="87" spans="1:17" ht="15" customHeight="1">
      <c r="A87" s="67"/>
      <c r="B87" s="68"/>
      <c r="C87" s="69"/>
      <c r="D87" s="32">
        <v>2016</v>
      </c>
      <c r="E87" s="35">
        <f t="shared" si="9"/>
        <v>17.6037</v>
      </c>
      <c r="F87" s="35">
        <v>7.0744</v>
      </c>
      <c r="G87" s="35">
        <v>10.5293</v>
      </c>
      <c r="H87" s="35">
        <v>0</v>
      </c>
      <c r="I87" s="35">
        <v>0</v>
      </c>
      <c r="J87" s="62">
        <v>36.2</v>
      </c>
      <c r="K87" s="62"/>
      <c r="L87" s="62"/>
      <c r="M87" s="62"/>
      <c r="N87" s="62" t="s">
        <v>200</v>
      </c>
      <c r="O87" s="62"/>
      <c r="P87" s="62"/>
      <c r="Q87" s="62"/>
    </row>
    <row r="88" spans="1:17" ht="15">
      <c r="A88" s="67"/>
      <c r="B88" s="68"/>
      <c r="C88" s="69"/>
      <c r="D88" s="32">
        <v>2017</v>
      </c>
      <c r="E88" s="35">
        <f t="shared" si="9"/>
        <v>16.248800000000003</v>
      </c>
      <c r="F88" s="35">
        <f>6.657-0.183</f>
        <v>6.474</v>
      </c>
      <c r="G88" s="35">
        <v>9.7748</v>
      </c>
      <c r="H88" s="35">
        <v>0</v>
      </c>
      <c r="I88" s="35">
        <v>0</v>
      </c>
      <c r="J88" s="62">
        <v>36.2</v>
      </c>
      <c r="K88" s="62"/>
      <c r="L88" s="62"/>
      <c r="M88" s="62"/>
      <c r="N88" s="62" t="s">
        <v>200</v>
      </c>
      <c r="O88" s="62"/>
      <c r="P88" s="62"/>
      <c r="Q88" s="62"/>
    </row>
    <row r="89" spans="1:17" ht="15">
      <c r="A89" s="67"/>
      <c r="B89" s="68"/>
      <c r="C89" s="69"/>
      <c r="D89" s="32">
        <v>2018</v>
      </c>
      <c r="E89" s="35">
        <f t="shared" si="9"/>
        <v>6.657</v>
      </c>
      <c r="F89" s="35">
        <v>6.657</v>
      </c>
      <c r="G89" s="35">
        <v>0</v>
      </c>
      <c r="H89" s="35">
        <v>0</v>
      </c>
      <c r="I89" s="35">
        <v>0</v>
      </c>
      <c r="J89" s="62">
        <v>36.2</v>
      </c>
      <c r="K89" s="62"/>
      <c r="L89" s="62"/>
      <c r="M89" s="62"/>
      <c r="N89" s="62" t="s">
        <v>200</v>
      </c>
      <c r="O89" s="62"/>
      <c r="P89" s="62"/>
      <c r="Q89" s="62"/>
    </row>
    <row r="90" spans="1:17" ht="15">
      <c r="A90" s="67"/>
      <c r="B90" s="68"/>
      <c r="C90" s="69"/>
      <c r="D90" s="32">
        <v>2019</v>
      </c>
      <c r="E90" s="35">
        <f t="shared" si="9"/>
        <v>6.657</v>
      </c>
      <c r="F90" s="35">
        <v>6.657</v>
      </c>
      <c r="G90" s="35">
        <v>0</v>
      </c>
      <c r="H90" s="35">
        <v>0</v>
      </c>
      <c r="I90" s="35">
        <v>0</v>
      </c>
      <c r="J90" s="62">
        <v>36.2</v>
      </c>
      <c r="K90" s="62"/>
      <c r="L90" s="62"/>
      <c r="M90" s="62"/>
      <c r="N90" s="62" t="s">
        <v>200</v>
      </c>
      <c r="O90" s="62"/>
      <c r="P90" s="62"/>
      <c r="Q90" s="62"/>
    </row>
    <row r="91" spans="1:17" ht="77.25" customHeight="1">
      <c r="A91" s="67"/>
      <c r="B91" s="68"/>
      <c r="C91" s="69"/>
      <c r="D91" s="32">
        <v>2020</v>
      </c>
      <c r="E91" s="35">
        <f t="shared" si="9"/>
        <v>5.7668</v>
      </c>
      <c r="F91" s="35">
        <v>5.7668</v>
      </c>
      <c r="G91" s="35">
        <v>0</v>
      </c>
      <c r="H91" s="35">
        <v>0</v>
      </c>
      <c r="I91" s="35">
        <v>0</v>
      </c>
      <c r="J91" s="62">
        <v>36.2</v>
      </c>
      <c r="K91" s="62"/>
      <c r="L91" s="62"/>
      <c r="M91" s="62"/>
      <c r="N91" s="62" t="s">
        <v>200</v>
      </c>
      <c r="O91" s="62"/>
      <c r="P91" s="62"/>
      <c r="Q91" s="62"/>
    </row>
    <row r="92" spans="1:17" ht="25.5" customHeight="1">
      <c r="A92" s="67" t="s">
        <v>174</v>
      </c>
      <c r="B92" s="68" t="s">
        <v>137</v>
      </c>
      <c r="C92" s="69" t="s">
        <v>240</v>
      </c>
      <c r="D92" s="44" t="s">
        <v>19</v>
      </c>
      <c r="E92" s="53">
        <f>E93+E94+E95+E96+E97+E98</f>
        <v>140.82940362</v>
      </c>
      <c r="F92" s="53">
        <f>F93+F94+F95+F96+F97+F98</f>
        <v>140.82940362</v>
      </c>
      <c r="G92" s="53">
        <f>G93+G94+G95+G96+G97+G98</f>
        <v>0</v>
      </c>
      <c r="H92" s="54">
        <f>H93+H94+H95+H96+H97+H98</f>
        <v>0</v>
      </c>
      <c r="I92" s="54">
        <f>I93+I94+I95+I96+I97+I98</f>
        <v>0</v>
      </c>
      <c r="J92" s="89" t="s">
        <v>223</v>
      </c>
      <c r="K92" s="89"/>
      <c r="L92" s="89"/>
      <c r="M92" s="89"/>
      <c r="N92" s="89"/>
      <c r="O92" s="89"/>
      <c r="P92" s="89"/>
      <c r="Q92" s="89"/>
    </row>
    <row r="93" spans="1:17" ht="15.75" customHeight="1">
      <c r="A93" s="67"/>
      <c r="B93" s="68"/>
      <c r="C93" s="69"/>
      <c r="D93" s="32">
        <v>2015</v>
      </c>
      <c r="E93" s="53">
        <f aca="true" t="shared" si="10" ref="E93:E98">F93+G93+H93+I93</f>
        <v>32.3407</v>
      </c>
      <c r="F93" s="53">
        <v>32.3407</v>
      </c>
      <c r="G93" s="53">
        <v>0</v>
      </c>
      <c r="H93" s="54">
        <v>0</v>
      </c>
      <c r="I93" s="54">
        <v>0</v>
      </c>
      <c r="J93" s="62">
        <v>16</v>
      </c>
      <c r="K93" s="62"/>
      <c r="L93" s="62"/>
      <c r="M93" s="62"/>
      <c r="N93" s="62"/>
      <c r="O93" s="62"/>
      <c r="P93" s="62"/>
      <c r="Q93" s="62"/>
    </row>
    <row r="94" spans="1:17" ht="15.75" customHeight="1">
      <c r="A94" s="67"/>
      <c r="B94" s="68"/>
      <c r="C94" s="69"/>
      <c r="D94" s="32">
        <v>2016</v>
      </c>
      <c r="E94" s="53">
        <f t="shared" si="10"/>
        <v>18.8992</v>
      </c>
      <c r="F94" s="53">
        <v>18.8992</v>
      </c>
      <c r="G94" s="53">
        <v>0</v>
      </c>
      <c r="H94" s="54">
        <v>0</v>
      </c>
      <c r="I94" s="54">
        <v>0</v>
      </c>
      <c r="J94" s="62">
        <v>15.2</v>
      </c>
      <c r="K94" s="62"/>
      <c r="L94" s="62"/>
      <c r="M94" s="62"/>
      <c r="N94" s="62"/>
      <c r="O94" s="62"/>
      <c r="P94" s="62"/>
      <c r="Q94" s="62"/>
    </row>
    <row r="95" spans="1:17" ht="15.75" customHeight="1">
      <c r="A95" s="67"/>
      <c r="B95" s="68"/>
      <c r="C95" s="69"/>
      <c r="D95" s="32">
        <v>2017</v>
      </c>
      <c r="E95" s="53">
        <f t="shared" si="10"/>
        <v>24.103603619999998</v>
      </c>
      <c r="F95" s="53">
        <f>20.1129+8.3344+0.033-1.4065+0.06455614+0.736-1.3697-1.0151-0.52301552-0.6292-0.233737</f>
        <v>24.103603619999998</v>
      </c>
      <c r="G95" s="53">
        <v>0</v>
      </c>
      <c r="H95" s="54">
        <v>0</v>
      </c>
      <c r="I95" s="54">
        <v>0</v>
      </c>
      <c r="J95" s="62">
        <v>15.2</v>
      </c>
      <c r="K95" s="62"/>
      <c r="L95" s="62"/>
      <c r="M95" s="62"/>
      <c r="N95" s="62"/>
      <c r="O95" s="62"/>
      <c r="P95" s="62"/>
      <c r="Q95" s="62"/>
    </row>
    <row r="96" spans="1:17" ht="15.75" customHeight="1">
      <c r="A96" s="67"/>
      <c r="B96" s="68"/>
      <c r="C96" s="69"/>
      <c r="D96" s="32">
        <v>2018</v>
      </c>
      <c r="E96" s="53">
        <f t="shared" si="10"/>
        <v>9.1683</v>
      </c>
      <c r="F96" s="53">
        <v>9.1683</v>
      </c>
      <c r="G96" s="53">
        <v>0</v>
      </c>
      <c r="H96" s="54">
        <v>0</v>
      </c>
      <c r="I96" s="54">
        <v>0</v>
      </c>
      <c r="J96" s="62">
        <v>15.2</v>
      </c>
      <c r="K96" s="62"/>
      <c r="L96" s="62"/>
      <c r="M96" s="62"/>
      <c r="N96" s="62"/>
      <c r="O96" s="62"/>
      <c r="P96" s="62"/>
      <c r="Q96" s="62"/>
    </row>
    <row r="97" spans="1:17" ht="15.75" customHeight="1">
      <c r="A97" s="67"/>
      <c r="B97" s="68"/>
      <c r="C97" s="69"/>
      <c r="D97" s="32">
        <v>2019</v>
      </c>
      <c r="E97" s="53">
        <f t="shared" si="10"/>
        <v>9.1683</v>
      </c>
      <c r="F97" s="53">
        <v>9.1683</v>
      </c>
      <c r="G97" s="53">
        <v>0</v>
      </c>
      <c r="H97" s="54">
        <v>0</v>
      </c>
      <c r="I97" s="54">
        <v>0</v>
      </c>
      <c r="J97" s="62">
        <v>15.2</v>
      </c>
      <c r="K97" s="62"/>
      <c r="L97" s="62"/>
      <c r="M97" s="62"/>
      <c r="N97" s="62"/>
      <c r="O97" s="62"/>
      <c r="P97" s="62"/>
      <c r="Q97" s="62"/>
    </row>
    <row r="98" spans="1:17" ht="75.75" customHeight="1">
      <c r="A98" s="67"/>
      <c r="B98" s="68"/>
      <c r="C98" s="69"/>
      <c r="D98" s="32">
        <v>2020</v>
      </c>
      <c r="E98" s="53">
        <f t="shared" si="10"/>
        <v>47.1493</v>
      </c>
      <c r="F98" s="53">
        <v>47.1493</v>
      </c>
      <c r="G98" s="53">
        <v>0</v>
      </c>
      <c r="H98" s="54">
        <v>0</v>
      </c>
      <c r="I98" s="54">
        <v>0</v>
      </c>
      <c r="J98" s="62">
        <v>15.2</v>
      </c>
      <c r="K98" s="62"/>
      <c r="L98" s="62"/>
      <c r="M98" s="62"/>
      <c r="N98" s="62"/>
      <c r="O98" s="62"/>
      <c r="P98" s="62"/>
      <c r="Q98" s="62"/>
    </row>
    <row r="99" spans="1:17" ht="86.25" customHeight="1">
      <c r="A99" s="67" t="s">
        <v>175</v>
      </c>
      <c r="B99" s="68" t="s">
        <v>138</v>
      </c>
      <c r="C99" s="69" t="s">
        <v>240</v>
      </c>
      <c r="D99" s="44" t="s">
        <v>19</v>
      </c>
      <c r="E99" s="53">
        <f>E100+E101+E102+E103+E104+E105</f>
        <v>328.76553578000005</v>
      </c>
      <c r="F99" s="53">
        <f>F100+F101+F102+F103+F104+F105</f>
        <v>306.94257138000006</v>
      </c>
      <c r="G99" s="53">
        <f>G100+G101+G102+G103+G104+G105</f>
        <v>21.822964399999996</v>
      </c>
      <c r="H99" s="54">
        <f>H100+H101+H102+H103+H104+H105</f>
        <v>0</v>
      </c>
      <c r="I99" s="54">
        <f>I100+I101+I102+I103+I104+I105</f>
        <v>0</v>
      </c>
      <c r="J99" s="76" t="s">
        <v>218</v>
      </c>
      <c r="K99" s="76"/>
      <c r="L99" s="63" t="s">
        <v>224</v>
      </c>
      <c r="M99" s="63"/>
      <c r="N99" s="63"/>
      <c r="O99" s="63" t="s">
        <v>225</v>
      </c>
      <c r="P99" s="63"/>
      <c r="Q99" s="63"/>
    </row>
    <row r="100" spans="1:17" ht="15">
      <c r="A100" s="67"/>
      <c r="B100" s="68"/>
      <c r="C100" s="69"/>
      <c r="D100" s="32">
        <v>2015</v>
      </c>
      <c r="E100" s="53">
        <f aca="true" t="shared" si="11" ref="E100:E105">F100+G100+H100+I100</f>
        <v>56.1733</v>
      </c>
      <c r="F100" s="53">
        <v>56.1733</v>
      </c>
      <c r="G100" s="53">
        <v>0</v>
      </c>
      <c r="H100" s="54">
        <v>0</v>
      </c>
      <c r="I100" s="54">
        <v>0</v>
      </c>
      <c r="J100" s="59" t="s">
        <v>219</v>
      </c>
      <c r="K100" s="59"/>
      <c r="L100" s="64">
        <v>59</v>
      </c>
      <c r="M100" s="64"/>
      <c r="N100" s="64"/>
      <c r="O100" s="64">
        <v>41</v>
      </c>
      <c r="P100" s="64"/>
      <c r="Q100" s="64"/>
    </row>
    <row r="101" spans="1:17" ht="15">
      <c r="A101" s="67"/>
      <c r="B101" s="68"/>
      <c r="C101" s="69"/>
      <c r="D101" s="32">
        <v>2016</v>
      </c>
      <c r="E101" s="53">
        <f t="shared" si="11"/>
        <v>44.93598</v>
      </c>
      <c r="F101" s="53">
        <v>44.93598</v>
      </c>
      <c r="G101" s="53">
        <v>0</v>
      </c>
      <c r="H101" s="54">
        <v>0</v>
      </c>
      <c r="I101" s="54">
        <v>0</v>
      </c>
      <c r="J101" s="59" t="s">
        <v>220</v>
      </c>
      <c r="K101" s="59"/>
      <c r="L101" s="64">
        <v>65.8</v>
      </c>
      <c r="M101" s="64"/>
      <c r="N101" s="64"/>
      <c r="O101" s="64">
        <v>34.2</v>
      </c>
      <c r="P101" s="64"/>
      <c r="Q101" s="64"/>
    </row>
    <row r="102" spans="1:17" ht="15">
      <c r="A102" s="67"/>
      <c r="B102" s="68"/>
      <c r="C102" s="69"/>
      <c r="D102" s="32">
        <v>2017</v>
      </c>
      <c r="E102" s="53">
        <f t="shared" si="11"/>
        <v>107.96035578000001</v>
      </c>
      <c r="F102" s="53">
        <f>73.3047+13.8454+0.0264+1.0695-1.4979-0.06455614-0.4156+1.0403+0.03+0.5052-0.731705-0.24696922-0.00001526-0.5-0.1361-0.0179-0.043363-0.03</f>
        <v>86.13739138000001</v>
      </c>
      <c r="G102" s="53">
        <f>3.831331+18.1423-0.150631-0.0000356</f>
        <v>21.822964399999996</v>
      </c>
      <c r="H102" s="54">
        <v>0</v>
      </c>
      <c r="I102" s="54">
        <v>0</v>
      </c>
      <c r="J102" s="59" t="s">
        <v>237</v>
      </c>
      <c r="K102" s="59"/>
      <c r="L102" s="64">
        <v>67.2</v>
      </c>
      <c r="M102" s="64"/>
      <c r="N102" s="64"/>
      <c r="O102" s="64">
        <v>32.8</v>
      </c>
      <c r="P102" s="64"/>
      <c r="Q102" s="64"/>
    </row>
    <row r="103" spans="1:17" ht="15">
      <c r="A103" s="67"/>
      <c r="B103" s="68"/>
      <c r="C103" s="69"/>
      <c r="D103" s="32">
        <v>2018</v>
      </c>
      <c r="E103" s="53">
        <f t="shared" si="11"/>
        <v>19.3455</v>
      </c>
      <c r="F103" s="53">
        <v>19.3455</v>
      </c>
      <c r="G103" s="53">
        <v>0</v>
      </c>
      <c r="H103" s="54">
        <v>0</v>
      </c>
      <c r="I103" s="54">
        <v>0</v>
      </c>
      <c r="J103" s="59" t="s">
        <v>237</v>
      </c>
      <c r="K103" s="59"/>
      <c r="L103" s="64">
        <v>67.2</v>
      </c>
      <c r="M103" s="64"/>
      <c r="N103" s="64"/>
      <c r="O103" s="64">
        <v>32.8</v>
      </c>
      <c r="P103" s="64"/>
      <c r="Q103" s="64"/>
    </row>
    <row r="104" spans="1:17" ht="15">
      <c r="A104" s="67"/>
      <c r="B104" s="68"/>
      <c r="C104" s="69"/>
      <c r="D104" s="32">
        <v>2019</v>
      </c>
      <c r="E104" s="53">
        <f t="shared" si="11"/>
        <v>19.3455</v>
      </c>
      <c r="F104" s="53">
        <v>19.3455</v>
      </c>
      <c r="G104" s="53">
        <v>0</v>
      </c>
      <c r="H104" s="54">
        <v>0</v>
      </c>
      <c r="I104" s="54">
        <v>0</v>
      </c>
      <c r="J104" s="59" t="s">
        <v>237</v>
      </c>
      <c r="K104" s="59"/>
      <c r="L104" s="64">
        <v>67.2</v>
      </c>
      <c r="M104" s="64"/>
      <c r="N104" s="64"/>
      <c r="O104" s="64">
        <v>32.8</v>
      </c>
      <c r="P104" s="64"/>
      <c r="Q104" s="64"/>
    </row>
    <row r="105" spans="1:17" ht="19.5" customHeight="1">
      <c r="A105" s="67"/>
      <c r="B105" s="68"/>
      <c r="C105" s="69"/>
      <c r="D105" s="32">
        <v>2020</v>
      </c>
      <c r="E105" s="53">
        <f t="shared" si="11"/>
        <v>81.0049</v>
      </c>
      <c r="F105" s="53">
        <v>81.0049</v>
      </c>
      <c r="G105" s="53">
        <v>0</v>
      </c>
      <c r="H105" s="54">
        <v>0</v>
      </c>
      <c r="I105" s="54">
        <v>0</v>
      </c>
      <c r="J105" s="59" t="s">
        <v>237</v>
      </c>
      <c r="K105" s="59"/>
      <c r="L105" s="64">
        <v>67.2</v>
      </c>
      <c r="M105" s="64"/>
      <c r="N105" s="64"/>
      <c r="O105" s="64">
        <v>32.8</v>
      </c>
      <c r="P105" s="64"/>
      <c r="Q105" s="64"/>
    </row>
    <row r="106" spans="1:17" ht="86.25" customHeight="1">
      <c r="A106" s="67" t="s">
        <v>176</v>
      </c>
      <c r="B106" s="68" t="s">
        <v>130</v>
      </c>
      <c r="C106" s="74" t="s">
        <v>244</v>
      </c>
      <c r="D106" s="44" t="s">
        <v>19</v>
      </c>
      <c r="E106" s="35">
        <f>E107+E108+E109+E110+E111+E112</f>
        <v>120.249</v>
      </c>
      <c r="F106" s="35">
        <f>F107+F108+F109+F110+F111+F112</f>
        <v>120.249</v>
      </c>
      <c r="G106" s="35">
        <f>G107+G108+G109+G110+G111+G112</f>
        <v>0</v>
      </c>
      <c r="H106" s="35">
        <f>H107+H108+H109+H110+H111+H112</f>
        <v>0</v>
      </c>
      <c r="I106" s="35">
        <f>I107+I108+I109+I110+I111+I112</f>
        <v>0</v>
      </c>
      <c r="J106" s="76" t="s">
        <v>223</v>
      </c>
      <c r="K106" s="76"/>
      <c r="L106" s="63" t="s">
        <v>224</v>
      </c>
      <c r="M106" s="63"/>
      <c r="N106" s="63"/>
      <c r="O106" s="63" t="s">
        <v>225</v>
      </c>
      <c r="P106" s="63"/>
      <c r="Q106" s="63"/>
    </row>
    <row r="107" spans="1:17" ht="15">
      <c r="A107" s="67"/>
      <c r="B107" s="68"/>
      <c r="C107" s="74"/>
      <c r="D107" s="32">
        <v>2015</v>
      </c>
      <c r="E107" s="35">
        <f aca="true" t="shared" si="12" ref="E107:E112">F107+G107+H107+I107</f>
        <v>120.249</v>
      </c>
      <c r="F107" s="35">
        <v>120.249</v>
      </c>
      <c r="G107" s="35">
        <v>0</v>
      </c>
      <c r="H107" s="35">
        <v>0</v>
      </c>
      <c r="I107" s="35">
        <v>0</v>
      </c>
      <c r="J107" s="62">
        <v>16</v>
      </c>
      <c r="K107" s="62"/>
      <c r="L107" s="64">
        <v>59</v>
      </c>
      <c r="M107" s="64"/>
      <c r="N107" s="64"/>
      <c r="O107" s="64">
        <v>41</v>
      </c>
      <c r="P107" s="64"/>
      <c r="Q107" s="64"/>
    </row>
    <row r="108" spans="1:17" ht="15">
      <c r="A108" s="67"/>
      <c r="B108" s="68"/>
      <c r="C108" s="74"/>
      <c r="D108" s="32">
        <v>2016</v>
      </c>
      <c r="E108" s="35">
        <f t="shared" si="12"/>
        <v>0</v>
      </c>
      <c r="F108" s="35">
        <v>0</v>
      </c>
      <c r="G108" s="35">
        <v>0</v>
      </c>
      <c r="H108" s="35">
        <v>0</v>
      </c>
      <c r="I108" s="35">
        <v>0</v>
      </c>
      <c r="J108" s="59" t="s">
        <v>148</v>
      </c>
      <c r="K108" s="59"/>
      <c r="L108" s="62" t="s">
        <v>148</v>
      </c>
      <c r="M108" s="62"/>
      <c r="N108" s="62"/>
      <c r="O108" s="64" t="s">
        <v>148</v>
      </c>
      <c r="P108" s="64"/>
      <c r="Q108" s="64"/>
    </row>
    <row r="109" spans="1:17" ht="15">
      <c r="A109" s="67"/>
      <c r="B109" s="68"/>
      <c r="C109" s="74"/>
      <c r="D109" s="32">
        <v>2017</v>
      </c>
      <c r="E109" s="35">
        <f t="shared" si="12"/>
        <v>0</v>
      </c>
      <c r="F109" s="35">
        <v>0</v>
      </c>
      <c r="G109" s="35">
        <v>0</v>
      </c>
      <c r="H109" s="35">
        <v>0</v>
      </c>
      <c r="I109" s="35">
        <v>0</v>
      </c>
      <c r="J109" s="59" t="s">
        <v>148</v>
      </c>
      <c r="K109" s="59"/>
      <c r="L109" s="62" t="s">
        <v>148</v>
      </c>
      <c r="M109" s="62"/>
      <c r="N109" s="62"/>
      <c r="O109" s="64" t="s">
        <v>148</v>
      </c>
      <c r="P109" s="64"/>
      <c r="Q109" s="64"/>
    </row>
    <row r="110" spans="1:17" ht="15">
      <c r="A110" s="67"/>
      <c r="B110" s="68"/>
      <c r="C110" s="74"/>
      <c r="D110" s="32">
        <v>2018</v>
      </c>
      <c r="E110" s="35">
        <f t="shared" si="12"/>
        <v>0</v>
      </c>
      <c r="F110" s="35">
        <v>0</v>
      </c>
      <c r="G110" s="35">
        <v>0</v>
      </c>
      <c r="H110" s="35">
        <v>0</v>
      </c>
      <c r="I110" s="35">
        <v>0</v>
      </c>
      <c r="J110" s="59" t="s">
        <v>148</v>
      </c>
      <c r="K110" s="59"/>
      <c r="L110" s="62" t="s">
        <v>148</v>
      </c>
      <c r="M110" s="62"/>
      <c r="N110" s="62"/>
      <c r="O110" s="64" t="s">
        <v>148</v>
      </c>
      <c r="P110" s="64"/>
      <c r="Q110" s="64"/>
    </row>
    <row r="111" spans="1:17" ht="15">
      <c r="A111" s="67"/>
      <c r="B111" s="68"/>
      <c r="C111" s="74"/>
      <c r="D111" s="32">
        <v>2019</v>
      </c>
      <c r="E111" s="35">
        <f t="shared" si="12"/>
        <v>0</v>
      </c>
      <c r="F111" s="35">
        <v>0</v>
      </c>
      <c r="G111" s="35">
        <v>0</v>
      </c>
      <c r="H111" s="35">
        <v>0</v>
      </c>
      <c r="I111" s="35">
        <v>0</v>
      </c>
      <c r="J111" s="59" t="s">
        <v>148</v>
      </c>
      <c r="K111" s="59"/>
      <c r="L111" s="62" t="s">
        <v>148</v>
      </c>
      <c r="M111" s="62"/>
      <c r="N111" s="62"/>
      <c r="O111" s="64" t="s">
        <v>148</v>
      </c>
      <c r="P111" s="64"/>
      <c r="Q111" s="64"/>
    </row>
    <row r="112" spans="1:17" ht="32.25" customHeight="1">
      <c r="A112" s="67"/>
      <c r="B112" s="68"/>
      <c r="C112" s="74"/>
      <c r="D112" s="32">
        <v>2020</v>
      </c>
      <c r="E112" s="35">
        <f t="shared" si="12"/>
        <v>0</v>
      </c>
      <c r="F112" s="35">
        <v>0</v>
      </c>
      <c r="G112" s="35">
        <v>0</v>
      </c>
      <c r="H112" s="35">
        <v>0</v>
      </c>
      <c r="I112" s="35">
        <v>0</v>
      </c>
      <c r="J112" s="59" t="s">
        <v>148</v>
      </c>
      <c r="K112" s="59"/>
      <c r="L112" s="62" t="s">
        <v>148</v>
      </c>
      <c r="M112" s="62"/>
      <c r="N112" s="62"/>
      <c r="O112" s="64" t="s">
        <v>148</v>
      </c>
      <c r="P112" s="64"/>
      <c r="Q112" s="64"/>
    </row>
    <row r="113" spans="1:17" ht="90.75" customHeight="1">
      <c r="A113" s="67" t="s">
        <v>177</v>
      </c>
      <c r="B113" s="68" t="s">
        <v>147</v>
      </c>
      <c r="C113" s="69" t="s">
        <v>243</v>
      </c>
      <c r="D113" s="44" t="s">
        <v>19</v>
      </c>
      <c r="E113" s="35">
        <f>E114+E115+E116+E117+E118+E119</f>
        <v>660.6877000000001</v>
      </c>
      <c r="F113" s="35">
        <f>F114+F115+F116+F117+F118+F119</f>
        <v>660.6877000000001</v>
      </c>
      <c r="G113" s="35">
        <f>G114+G115+G116+G117+G118+G119</f>
        <v>0</v>
      </c>
      <c r="H113" s="35">
        <f>H114+H115+H116+H117+H118+H119</f>
        <v>0</v>
      </c>
      <c r="I113" s="35">
        <f>I114+I115+I116+I117+I118+I119</f>
        <v>0</v>
      </c>
      <c r="J113" s="76" t="s">
        <v>223</v>
      </c>
      <c r="K113" s="76"/>
      <c r="L113" s="63" t="s">
        <v>224</v>
      </c>
      <c r="M113" s="63"/>
      <c r="N113" s="63"/>
      <c r="O113" s="63" t="s">
        <v>225</v>
      </c>
      <c r="P113" s="63"/>
      <c r="Q113" s="63"/>
    </row>
    <row r="114" spans="1:17" ht="15">
      <c r="A114" s="67"/>
      <c r="B114" s="68"/>
      <c r="C114" s="69"/>
      <c r="D114" s="32">
        <v>2015</v>
      </c>
      <c r="E114" s="35">
        <f aca="true" t="shared" si="13" ref="E114:E119">F114+G114+H114+I114</f>
        <v>5.8202</v>
      </c>
      <c r="F114" s="35">
        <v>5.8202</v>
      </c>
      <c r="G114" s="35">
        <v>0</v>
      </c>
      <c r="H114" s="35">
        <v>0</v>
      </c>
      <c r="I114" s="35">
        <v>0</v>
      </c>
      <c r="J114" s="59" t="s">
        <v>148</v>
      </c>
      <c r="K114" s="59"/>
      <c r="L114" s="62" t="s">
        <v>148</v>
      </c>
      <c r="M114" s="62"/>
      <c r="N114" s="62"/>
      <c r="O114" s="62" t="s">
        <v>148</v>
      </c>
      <c r="P114" s="62"/>
      <c r="Q114" s="62"/>
    </row>
    <row r="115" spans="1:17" ht="15">
      <c r="A115" s="67"/>
      <c r="B115" s="68"/>
      <c r="C115" s="69"/>
      <c r="D115" s="32">
        <v>2016</v>
      </c>
      <c r="E115" s="35">
        <f t="shared" si="13"/>
        <v>128.8101</v>
      </c>
      <c r="F115" s="35">
        <v>128.8101</v>
      </c>
      <c r="G115" s="35">
        <v>0</v>
      </c>
      <c r="H115" s="35">
        <v>0</v>
      </c>
      <c r="I115" s="35">
        <v>0</v>
      </c>
      <c r="J115" s="62">
        <v>15.2</v>
      </c>
      <c r="K115" s="62"/>
      <c r="L115" s="62">
        <v>65.8</v>
      </c>
      <c r="M115" s="62"/>
      <c r="N115" s="62"/>
      <c r="O115" s="62">
        <v>34.2</v>
      </c>
      <c r="P115" s="62"/>
      <c r="Q115" s="62"/>
    </row>
    <row r="116" spans="1:17" ht="15">
      <c r="A116" s="67"/>
      <c r="B116" s="68"/>
      <c r="C116" s="69"/>
      <c r="D116" s="32">
        <v>2017</v>
      </c>
      <c r="E116" s="35">
        <f t="shared" si="13"/>
        <v>137.42540000000005</v>
      </c>
      <c r="F116" s="35">
        <f>135.0795+0.1074+0.6474+0.1955-0.0369-0.0006+1.657+0.433794+0.131006-0.1105-0.7082+0.023+0.007</f>
        <v>137.42540000000005</v>
      </c>
      <c r="G116" s="35">
        <v>0</v>
      </c>
      <c r="H116" s="35">
        <v>0</v>
      </c>
      <c r="I116" s="35">
        <v>0</v>
      </c>
      <c r="J116" s="62">
        <v>15.2</v>
      </c>
      <c r="K116" s="62"/>
      <c r="L116" s="62">
        <v>67.2</v>
      </c>
      <c r="M116" s="62"/>
      <c r="N116" s="62"/>
      <c r="O116" s="62">
        <v>32.8</v>
      </c>
      <c r="P116" s="62"/>
      <c r="Q116" s="62"/>
    </row>
    <row r="117" spans="1:17" ht="15">
      <c r="A117" s="67"/>
      <c r="B117" s="68"/>
      <c r="C117" s="69"/>
      <c r="D117" s="32">
        <v>2018</v>
      </c>
      <c r="E117" s="35">
        <f t="shared" si="13"/>
        <v>130.9637</v>
      </c>
      <c r="F117" s="35">
        <f>130.8465+0.1172</f>
        <v>130.9637</v>
      </c>
      <c r="G117" s="35">
        <v>0</v>
      </c>
      <c r="H117" s="35">
        <v>0</v>
      </c>
      <c r="I117" s="35">
        <v>0</v>
      </c>
      <c r="J117" s="62">
        <v>15.2</v>
      </c>
      <c r="K117" s="62"/>
      <c r="L117" s="62">
        <v>67.2</v>
      </c>
      <c r="M117" s="62"/>
      <c r="N117" s="62"/>
      <c r="O117" s="62">
        <v>32.8</v>
      </c>
      <c r="P117" s="62"/>
      <c r="Q117" s="62"/>
    </row>
    <row r="118" spans="1:17" ht="15">
      <c r="A118" s="67"/>
      <c r="B118" s="68"/>
      <c r="C118" s="69"/>
      <c r="D118" s="32">
        <v>2019</v>
      </c>
      <c r="E118" s="35">
        <f t="shared" si="13"/>
        <v>130.9102</v>
      </c>
      <c r="F118" s="35">
        <f>130.793+0.1172</f>
        <v>130.9102</v>
      </c>
      <c r="G118" s="35">
        <v>0</v>
      </c>
      <c r="H118" s="35">
        <v>0</v>
      </c>
      <c r="I118" s="35">
        <v>0</v>
      </c>
      <c r="J118" s="62">
        <v>15.2</v>
      </c>
      <c r="K118" s="62"/>
      <c r="L118" s="62">
        <v>67.2</v>
      </c>
      <c r="M118" s="62"/>
      <c r="N118" s="62"/>
      <c r="O118" s="62">
        <v>32.8</v>
      </c>
      <c r="P118" s="62"/>
      <c r="Q118" s="62"/>
    </row>
    <row r="119" spans="1:17" ht="15">
      <c r="A119" s="67"/>
      <c r="B119" s="68"/>
      <c r="C119" s="69"/>
      <c r="D119" s="32">
        <v>2020</v>
      </c>
      <c r="E119" s="35">
        <f t="shared" si="13"/>
        <v>126.7581</v>
      </c>
      <c r="F119" s="35">
        <v>126.7581</v>
      </c>
      <c r="G119" s="35">
        <v>0</v>
      </c>
      <c r="H119" s="35">
        <v>0</v>
      </c>
      <c r="I119" s="35">
        <v>0</v>
      </c>
      <c r="J119" s="62">
        <v>15.2</v>
      </c>
      <c r="K119" s="62"/>
      <c r="L119" s="62">
        <v>67.2</v>
      </c>
      <c r="M119" s="62"/>
      <c r="N119" s="62"/>
      <c r="O119" s="62">
        <v>32.8</v>
      </c>
      <c r="P119" s="62"/>
      <c r="Q119" s="62"/>
    </row>
    <row r="120" spans="1:17" ht="145.5" customHeight="1">
      <c r="A120" s="67" t="s">
        <v>178</v>
      </c>
      <c r="B120" s="68" t="s">
        <v>139</v>
      </c>
      <c r="C120" s="69" t="s">
        <v>23</v>
      </c>
      <c r="D120" s="44" t="s">
        <v>19</v>
      </c>
      <c r="E120" s="35">
        <f>E121+E122+E123+E124+E125+E126</f>
        <v>693.5843</v>
      </c>
      <c r="F120" s="35">
        <f>F121+F122+F123+F124+F125+F126</f>
        <v>0</v>
      </c>
      <c r="G120" s="35">
        <f>G121+G122+G123+G124+G125+G126</f>
        <v>693.5843</v>
      </c>
      <c r="H120" s="35">
        <f>H121+H122+H123+H124+H125+H126</f>
        <v>0</v>
      </c>
      <c r="I120" s="35">
        <f>I121+I122+I123+I124+I125+I126</f>
        <v>0</v>
      </c>
      <c r="J120" s="65" t="s">
        <v>227</v>
      </c>
      <c r="K120" s="65"/>
      <c r="L120" s="63" t="s">
        <v>228</v>
      </c>
      <c r="M120" s="63"/>
      <c r="N120" s="63" t="s">
        <v>226</v>
      </c>
      <c r="O120" s="63"/>
      <c r="P120" s="63" t="s">
        <v>229</v>
      </c>
      <c r="Q120" s="63"/>
    </row>
    <row r="121" spans="1:17" ht="14.25" customHeight="1">
      <c r="A121" s="67"/>
      <c r="B121" s="68"/>
      <c r="C121" s="69"/>
      <c r="D121" s="32">
        <v>2015</v>
      </c>
      <c r="E121" s="35">
        <f aca="true" t="shared" si="14" ref="E121:E126">F121+G121+H121+I121</f>
        <v>94.5699</v>
      </c>
      <c r="F121" s="35">
        <v>0</v>
      </c>
      <c r="G121" s="35">
        <v>94.5699</v>
      </c>
      <c r="H121" s="35">
        <v>0</v>
      </c>
      <c r="I121" s="35">
        <v>0</v>
      </c>
      <c r="J121" s="75">
        <v>100</v>
      </c>
      <c r="K121" s="75"/>
      <c r="L121" s="64">
        <v>100</v>
      </c>
      <c r="M121" s="64"/>
      <c r="N121" s="64">
        <v>100</v>
      </c>
      <c r="O121" s="64"/>
      <c r="P121" s="64">
        <v>100</v>
      </c>
      <c r="Q121" s="64"/>
    </row>
    <row r="122" spans="1:17" ht="12.75" customHeight="1">
      <c r="A122" s="67"/>
      <c r="B122" s="68"/>
      <c r="C122" s="69"/>
      <c r="D122" s="32">
        <v>2016</v>
      </c>
      <c r="E122" s="35">
        <f t="shared" si="14"/>
        <v>113.0179</v>
      </c>
      <c r="F122" s="35">
        <v>0</v>
      </c>
      <c r="G122" s="35">
        <v>113.0179</v>
      </c>
      <c r="H122" s="35">
        <v>0</v>
      </c>
      <c r="I122" s="35">
        <v>0</v>
      </c>
      <c r="J122" s="75">
        <v>100</v>
      </c>
      <c r="K122" s="75"/>
      <c r="L122" s="64">
        <v>100</v>
      </c>
      <c r="M122" s="64"/>
      <c r="N122" s="64">
        <v>100</v>
      </c>
      <c r="O122" s="64"/>
      <c r="P122" s="64">
        <v>100</v>
      </c>
      <c r="Q122" s="64"/>
    </row>
    <row r="123" spans="1:17" ht="14.25" customHeight="1">
      <c r="A123" s="67"/>
      <c r="B123" s="68"/>
      <c r="C123" s="69"/>
      <c r="D123" s="32">
        <v>2017</v>
      </c>
      <c r="E123" s="35">
        <f t="shared" si="14"/>
        <v>118.0627</v>
      </c>
      <c r="F123" s="35">
        <v>0</v>
      </c>
      <c r="G123" s="35">
        <f>121.3319-2.3792-0.89</f>
        <v>118.0627</v>
      </c>
      <c r="H123" s="35">
        <v>0</v>
      </c>
      <c r="I123" s="35">
        <v>0</v>
      </c>
      <c r="J123" s="75">
        <v>100</v>
      </c>
      <c r="K123" s="75"/>
      <c r="L123" s="64">
        <v>100</v>
      </c>
      <c r="M123" s="64"/>
      <c r="N123" s="64">
        <v>100</v>
      </c>
      <c r="O123" s="64"/>
      <c r="P123" s="64">
        <v>100</v>
      </c>
      <c r="Q123" s="64"/>
    </row>
    <row r="124" spans="1:17" ht="14.25" customHeight="1">
      <c r="A124" s="67"/>
      <c r="B124" s="68"/>
      <c r="C124" s="69"/>
      <c r="D124" s="32">
        <v>2018</v>
      </c>
      <c r="E124" s="35">
        <f t="shared" si="14"/>
        <v>131.8755</v>
      </c>
      <c r="F124" s="35">
        <v>0</v>
      </c>
      <c r="G124" s="35">
        <v>131.8755</v>
      </c>
      <c r="H124" s="35">
        <v>0</v>
      </c>
      <c r="I124" s="35">
        <v>0</v>
      </c>
      <c r="J124" s="75">
        <v>100</v>
      </c>
      <c r="K124" s="75"/>
      <c r="L124" s="64">
        <v>100</v>
      </c>
      <c r="M124" s="64"/>
      <c r="N124" s="64">
        <v>100</v>
      </c>
      <c r="O124" s="64"/>
      <c r="P124" s="64">
        <v>100</v>
      </c>
      <c r="Q124" s="64"/>
    </row>
    <row r="125" spans="1:17" ht="12.75" customHeight="1">
      <c r="A125" s="67"/>
      <c r="B125" s="68"/>
      <c r="C125" s="69"/>
      <c r="D125" s="32">
        <v>2019</v>
      </c>
      <c r="E125" s="35">
        <f t="shared" si="14"/>
        <v>133.2906</v>
      </c>
      <c r="F125" s="35">
        <v>0</v>
      </c>
      <c r="G125" s="35">
        <v>133.2906</v>
      </c>
      <c r="H125" s="35">
        <v>0</v>
      </c>
      <c r="I125" s="35">
        <v>0</v>
      </c>
      <c r="J125" s="75">
        <v>100</v>
      </c>
      <c r="K125" s="75"/>
      <c r="L125" s="64">
        <v>100</v>
      </c>
      <c r="M125" s="64"/>
      <c r="N125" s="64">
        <v>100</v>
      </c>
      <c r="O125" s="64"/>
      <c r="P125" s="64">
        <v>100</v>
      </c>
      <c r="Q125" s="64"/>
    </row>
    <row r="126" spans="1:17" ht="15">
      <c r="A126" s="67"/>
      <c r="B126" s="68"/>
      <c r="C126" s="69"/>
      <c r="D126" s="32">
        <v>2020</v>
      </c>
      <c r="E126" s="35">
        <f t="shared" si="14"/>
        <v>102.7677</v>
      </c>
      <c r="F126" s="35">
        <v>0</v>
      </c>
      <c r="G126" s="35">
        <v>102.7677</v>
      </c>
      <c r="H126" s="35">
        <v>0</v>
      </c>
      <c r="I126" s="35">
        <v>0</v>
      </c>
      <c r="J126" s="75">
        <v>100</v>
      </c>
      <c r="K126" s="75"/>
      <c r="L126" s="64">
        <v>100</v>
      </c>
      <c r="M126" s="64"/>
      <c r="N126" s="64">
        <v>100</v>
      </c>
      <c r="O126" s="64"/>
      <c r="P126" s="64">
        <v>100</v>
      </c>
      <c r="Q126" s="64"/>
    </row>
    <row r="127" spans="1:17" ht="30.75" customHeight="1">
      <c r="A127" s="67" t="s">
        <v>185</v>
      </c>
      <c r="B127" s="70" t="s">
        <v>141</v>
      </c>
      <c r="C127" s="69" t="s">
        <v>23</v>
      </c>
      <c r="D127" s="44" t="s">
        <v>19</v>
      </c>
      <c r="E127" s="35">
        <f>E128+E129+E130+E131+E132+E133</f>
        <v>413.5679</v>
      </c>
      <c r="F127" s="35">
        <f>F128+F129+F130+F131+F132+F133</f>
        <v>0</v>
      </c>
      <c r="G127" s="35">
        <f>G128+G129+G130+G131+G132+G133</f>
        <v>413.5679</v>
      </c>
      <c r="H127" s="35">
        <f>H128+H129+H130+H131+H132+H133</f>
        <v>0</v>
      </c>
      <c r="I127" s="35">
        <f>I128+I129+I130+I131+I132+I133</f>
        <v>0</v>
      </c>
      <c r="J127" s="62" t="s">
        <v>202</v>
      </c>
      <c r="K127" s="62"/>
      <c r="L127" s="62"/>
      <c r="M127" s="62"/>
      <c r="N127" s="62"/>
      <c r="O127" s="62"/>
      <c r="P127" s="62"/>
      <c r="Q127" s="62"/>
    </row>
    <row r="128" spans="1:17" ht="15">
      <c r="A128" s="67"/>
      <c r="B128" s="70"/>
      <c r="C128" s="69"/>
      <c r="D128" s="32">
        <v>2015</v>
      </c>
      <c r="E128" s="35">
        <f aca="true" t="shared" si="15" ref="E128:E133">F128+G128+H128+I128</f>
        <v>65.3578</v>
      </c>
      <c r="F128" s="35">
        <v>0</v>
      </c>
      <c r="G128" s="35">
        <v>65.3578</v>
      </c>
      <c r="H128" s="35">
        <v>0</v>
      </c>
      <c r="I128" s="35">
        <v>0</v>
      </c>
      <c r="J128" s="75">
        <v>100</v>
      </c>
      <c r="K128" s="75"/>
      <c r="L128" s="75"/>
      <c r="M128" s="75"/>
      <c r="N128" s="75"/>
      <c r="O128" s="75"/>
      <c r="P128" s="75"/>
      <c r="Q128" s="75"/>
    </row>
    <row r="129" spans="1:17" ht="15">
      <c r="A129" s="67"/>
      <c r="B129" s="70"/>
      <c r="C129" s="69"/>
      <c r="D129" s="32">
        <v>2016</v>
      </c>
      <c r="E129" s="35">
        <f t="shared" si="15"/>
        <v>74</v>
      </c>
      <c r="F129" s="35">
        <v>0</v>
      </c>
      <c r="G129" s="35">
        <v>74</v>
      </c>
      <c r="H129" s="35">
        <v>0</v>
      </c>
      <c r="I129" s="35">
        <v>0</v>
      </c>
      <c r="J129" s="75">
        <v>100</v>
      </c>
      <c r="K129" s="75"/>
      <c r="L129" s="75"/>
      <c r="M129" s="75"/>
      <c r="N129" s="75"/>
      <c r="O129" s="75"/>
      <c r="P129" s="75"/>
      <c r="Q129" s="75"/>
    </row>
    <row r="130" spans="1:17" ht="15">
      <c r="A130" s="67"/>
      <c r="B130" s="70"/>
      <c r="C130" s="69"/>
      <c r="D130" s="32">
        <v>2017</v>
      </c>
      <c r="E130" s="35">
        <f t="shared" si="15"/>
        <v>66.4092</v>
      </c>
      <c r="F130" s="35">
        <v>0</v>
      </c>
      <c r="G130" s="35">
        <f>73.3567-12.5375+5.59</f>
        <v>66.4092</v>
      </c>
      <c r="H130" s="35">
        <v>0</v>
      </c>
      <c r="I130" s="35">
        <v>0</v>
      </c>
      <c r="J130" s="75">
        <v>100</v>
      </c>
      <c r="K130" s="75"/>
      <c r="L130" s="75"/>
      <c r="M130" s="75"/>
      <c r="N130" s="75"/>
      <c r="O130" s="75"/>
      <c r="P130" s="75"/>
      <c r="Q130" s="75"/>
    </row>
    <row r="131" spans="1:17" ht="15">
      <c r="A131" s="67"/>
      <c r="B131" s="70"/>
      <c r="C131" s="69"/>
      <c r="D131" s="32">
        <v>2018</v>
      </c>
      <c r="E131" s="35">
        <f t="shared" si="15"/>
        <v>74.1566</v>
      </c>
      <c r="F131" s="35">
        <v>0</v>
      </c>
      <c r="G131" s="35">
        <v>74.1566</v>
      </c>
      <c r="H131" s="35">
        <v>0</v>
      </c>
      <c r="I131" s="35">
        <v>0</v>
      </c>
      <c r="J131" s="75">
        <v>100</v>
      </c>
      <c r="K131" s="75"/>
      <c r="L131" s="75"/>
      <c r="M131" s="75"/>
      <c r="N131" s="75"/>
      <c r="O131" s="75"/>
      <c r="P131" s="75"/>
      <c r="Q131" s="75"/>
    </row>
    <row r="132" spans="1:17" ht="15">
      <c r="A132" s="67"/>
      <c r="B132" s="70"/>
      <c r="C132" s="69"/>
      <c r="D132" s="32">
        <v>2019</v>
      </c>
      <c r="E132" s="35">
        <f t="shared" si="15"/>
        <v>74.8794</v>
      </c>
      <c r="F132" s="35">
        <v>0</v>
      </c>
      <c r="G132" s="35">
        <v>74.8794</v>
      </c>
      <c r="H132" s="35">
        <v>0</v>
      </c>
      <c r="I132" s="35">
        <v>0</v>
      </c>
      <c r="J132" s="75">
        <v>100</v>
      </c>
      <c r="K132" s="75"/>
      <c r="L132" s="75"/>
      <c r="M132" s="75"/>
      <c r="N132" s="75"/>
      <c r="O132" s="75"/>
      <c r="P132" s="75"/>
      <c r="Q132" s="75"/>
    </row>
    <row r="133" spans="1:17" ht="15">
      <c r="A133" s="67"/>
      <c r="B133" s="70"/>
      <c r="C133" s="69"/>
      <c r="D133" s="32">
        <v>2020</v>
      </c>
      <c r="E133" s="35">
        <f t="shared" si="15"/>
        <v>58.7649</v>
      </c>
      <c r="F133" s="35">
        <v>0</v>
      </c>
      <c r="G133" s="35">
        <v>58.7649</v>
      </c>
      <c r="H133" s="35">
        <v>0</v>
      </c>
      <c r="I133" s="35">
        <v>0</v>
      </c>
      <c r="J133" s="75">
        <v>100</v>
      </c>
      <c r="K133" s="75"/>
      <c r="L133" s="75"/>
      <c r="M133" s="75"/>
      <c r="N133" s="75"/>
      <c r="O133" s="75"/>
      <c r="P133" s="75"/>
      <c r="Q133" s="75"/>
    </row>
    <row r="134" spans="1:17" ht="15">
      <c r="A134" s="67" t="s">
        <v>179</v>
      </c>
      <c r="B134" s="70" t="s">
        <v>142</v>
      </c>
      <c r="C134" s="69" t="s">
        <v>23</v>
      </c>
      <c r="D134" s="44" t="s">
        <v>19</v>
      </c>
      <c r="E134" s="35">
        <f>E135+E136+E137+E138+E139+E140</f>
        <v>5.2983</v>
      </c>
      <c r="F134" s="35">
        <f>F135+F136+F137+F138+F139+F140</f>
        <v>5.2983</v>
      </c>
      <c r="G134" s="35">
        <f>G135+G136+G137+G138+G139+G140</f>
        <v>0</v>
      </c>
      <c r="H134" s="35">
        <f>H135+H136+H137+H138+H139+H140</f>
        <v>0</v>
      </c>
      <c r="I134" s="35">
        <f>I135+I136+I137+I138+I139+I140</f>
        <v>0</v>
      </c>
      <c r="J134" s="61" t="s">
        <v>148</v>
      </c>
      <c r="K134" s="61"/>
      <c r="L134" s="61"/>
      <c r="M134" s="61"/>
      <c r="N134" s="61"/>
      <c r="O134" s="61"/>
      <c r="P134" s="61"/>
      <c r="Q134" s="61"/>
    </row>
    <row r="135" spans="1:17" ht="15">
      <c r="A135" s="67"/>
      <c r="B135" s="70"/>
      <c r="C135" s="69"/>
      <c r="D135" s="32">
        <v>2015</v>
      </c>
      <c r="E135" s="35">
        <f aca="true" t="shared" si="16" ref="E135:E140">F135+G135+H135+I135</f>
        <v>1.0956</v>
      </c>
      <c r="F135" s="35">
        <v>1.0956</v>
      </c>
      <c r="G135" s="35">
        <v>0</v>
      </c>
      <c r="H135" s="35">
        <v>0</v>
      </c>
      <c r="I135" s="35">
        <v>0</v>
      </c>
      <c r="J135" s="61"/>
      <c r="K135" s="61"/>
      <c r="L135" s="61"/>
      <c r="M135" s="61"/>
      <c r="N135" s="61"/>
      <c r="O135" s="61"/>
      <c r="P135" s="61"/>
      <c r="Q135" s="61"/>
    </row>
    <row r="136" spans="1:17" ht="15">
      <c r="A136" s="67"/>
      <c r="B136" s="70"/>
      <c r="C136" s="69"/>
      <c r="D136" s="32">
        <v>2016</v>
      </c>
      <c r="E136" s="35">
        <f t="shared" si="16"/>
        <v>0.8033</v>
      </c>
      <c r="F136" s="35">
        <v>0.8033</v>
      </c>
      <c r="G136" s="35">
        <v>0</v>
      </c>
      <c r="H136" s="35">
        <v>0</v>
      </c>
      <c r="I136" s="35">
        <v>0</v>
      </c>
      <c r="J136" s="61"/>
      <c r="K136" s="61"/>
      <c r="L136" s="61"/>
      <c r="M136" s="61"/>
      <c r="N136" s="61"/>
      <c r="O136" s="61"/>
      <c r="P136" s="61"/>
      <c r="Q136" s="61"/>
    </row>
    <row r="137" spans="1:17" ht="15">
      <c r="A137" s="67"/>
      <c r="B137" s="70"/>
      <c r="C137" s="69"/>
      <c r="D137" s="32">
        <v>2017</v>
      </c>
      <c r="E137" s="35">
        <f t="shared" si="16"/>
        <v>1.0665</v>
      </c>
      <c r="F137" s="35">
        <f>0.7436+0.1965+0.1464-0.02</f>
        <v>1.0665</v>
      </c>
      <c r="G137" s="35">
        <v>0</v>
      </c>
      <c r="H137" s="35">
        <v>0</v>
      </c>
      <c r="I137" s="35">
        <v>0</v>
      </c>
      <c r="J137" s="61"/>
      <c r="K137" s="61"/>
      <c r="L137" s="61"/>
      <c r="M137" s="61"/>
      <c r="N137" s="61"/>
      <c r="O137" s="61"/>
      <c r="P137" s="61"/>
      <c r="Q137" s="61"/>
    </row>
    <row r="138" spans="1:17" ht="15">
      <c r="A138" s="67"/>
      <c r="B138" s="70"/>
      <c r="C138" s="69"/>
      <c r="D138" s="32">
        <v>2018</v>
      </c>
      <c r="E138" s="35">
        <f t="shared" si="16"/>
        <v>0.7519</v>
      </c>
      <c r="F138" s="35">
        <v>0.7519</v>
      </c>
      <c r="G138" s="35">
        <v>0</v>
      </c>
      <c r="H138" s="35">
        <v>0</v>
      </c>
      <c r="I138" s="35">
        <v>0</v>
      </c>
      <c r="J138" s="61"/>
      <c r="K138" s="61"/>
      <c r="L138" s="61"/>
      <c r="M138" s="61"/>
      <c r="N138" s="61"/>
      <c r="O138" s="61"/>
      <c r="P138" s="61"/>
      <c r="Q138" s="61"/>
    </row>
    <row r="139" spans="1:17" ht="15">
      <c r="A139" s="67"/>
      <c r="B139" s="70"/>
      <c r="C139" s="69"/>
      <c r="D139" s="32">
        <v>2019</v>
      </c>
      <c r="E139" s="35">
        <f t="shared" si="16"/>
        <v>0.7354</v>
      </c>
      <c r="F139" s="35">
        <v>0.7354</v>
      </c>
      <c r="G139" s="35">
        <v>0</v>
      </c>
      <c r="H139" s="35">
        <v>0</v>
      </c>
      <c r="I139" s="35">
        <v>0</v>
      </c>
      <c r="J139" s="61"/>
      <c r="K139" s="61"/>
      <c r="L139" s="61"/>
      <c r="M139" s="61"/>
      <c r="N139" s="61"/>
      <c r="O139" s="61"/>
      <c r="P139" s="61"/>
      <c r="Q139" s="61"/>
    </row>
    <row r="140" spans="1:17" ht="15">
      <c r="A140" s="67"/>
      <c r="B140" s="70"/>
      <c r="C140" s="69"/>
      <c r="D140" s="32">
        <v>2020</v>
      </c>
      <c r="E140" s="35">
        <f t="shared" si="16"/>
        <v>0.8456</v>
      </c>
      <c r="F140" s="35">
        <v>0.8456</v>
      </c>
      <c r="G140" s="35">
        <v>0</v>
      </c>
      <c r="H140" s="35">
        <v>0</v>
      </c>
      <c r="I140" s="35">
        <v>0</v>
      </c>
      <c r="J140" s="61"/>
      <c r="K140" s="61"/>
      <c r="L140" s="61"/>
      <c r="M140" s="61"/>
      <c r="N140" s="61"/>
      <c r="O140" s="61"/>
      <c r="P140" s="61"/>
      <c r="Q140" s="61"/>
    </row>
    <row r="141" spans="1:17" ht="15">
      <c r="A141" s="67" t="s">
        <v>180</v>
      </c>
      <c r="B141" s="70" t="s">
        <v>143</v>
      </c>
      <c r="C141" s="69" t="s">
        <v>240</v>
      </c>
      <c r="D141" s="44" t="s">
        <v>19</v>
      </c>
      <c r="E141" s="35">
        <f>E142+E143+E144+E145+E146+E147</f>
        <v>1.5982999999999998</v>
      </c>
      <c r="F141" s="35">
        <f>F142+F143+F144+F145+F146+F147</f>
        <v>1.5982999999999998</v>
      </c>
      <c r="G141" s="35">
        <f>G142+G143+G144+G145+G146+G147</f>
        <v>0</v>
      </c>
      <c r="H141" s="35">
        <f>H142+H143+H144+H145+H146+H147</f>
        <v>0</v>
      </c>
      <c r="I141" s="35">
        <f>I142+I143+I144+I145+I146+I147</f>
        <v>0</v>
      </c>
      <c r="J141" s="61" t="s">
        <v>148</v>
      </c>
      <c r="K141" s="61"/>
      <c r="L141" s="61"/>
      <c r="M141" s="61"/>
      <c r="N141" s="61"/>
      <c r="O141" s="61"/>
      <c r="P141" s="61"/>
      <c r="Q141" s="61"/>
    </row>
    <row r="142" spans="1:17" ht="15">
      <c r="A142" s="67"/>
      <c r="B142" s="70"/>
      <c r="C142" s="69"/>
      <c r="D142" s="32">
        <v>2015</v>
      </c>
      <c r="E142" s="35">
        <f aca="true" t="shared" si="17" ref="E142:E147">F142+G142+H142+I142</f>
        <v>0.3044</v>
      </c>
      <c r="F142" s="35">
        <v>0.3044</v>
      </c>
      <c r="G142" s="35">
        <v>0</v>
      </c>
      <c r="H142" s="35">
        <v>0</v>
      </c>
      <c r="I142" s="35">
        <v>0</v>
      </c>
      <c r="J142" s="61"/>
      <c r="K142" s="61"/>
      <c r="L142" s="61"/>
      <c r="M142" s="61"/>
      <c r="N142" s="61"/>
      <c r="O142" s="61"/>
      <c r="P142" s="61"/>
      <c r="Q142" s="61"/>
    </row>
    <row r="143" spans="1:17" ht="15">
      <c r="A143" s="67"/>
      <c r="B143" s="70"/>
      <c r="C143" s="69"/>
      <c r="D143" s="32">
        <v>2016</v>
      </c>
      <c r="E143" s="35">
        <f t="shared" si="17"/>
        <v>0.2842</v>
      </c>
      <c r="F143" s="35">
        <v>0.2842</v>
      </c>
      <c r="G143" s="35">
        <v>0</v>
      </c>
      <c r="H143" s="35">
        <v>0</v>
      </c>
      <c r="I143" s="35">
        <v>0</v>
      </c>
      <c r="J143" s="61"/>
      <c r="K143" s="61"/>
      <c r="L143" s="61"/>
      <c r="M143" s="61"/>
      <c r="N143" s="61"/>
      <c r="O143" s="61"/>
      <c r="P143" s="61"/>
      <c r="Q143" s="61"/>
    </row>
    <row r="144" spans="1:17" ht="15">
      <c r="A144" s="67"/>
      <c r="B144" s="70"/>
      <c r="C144" s="69"/>
      <c r="D144" s="32">
        <v>2017</v>
      </c>
      <c r="E144" s="35">
        <f t="shared" si="17"/>
        <v>0.2351</v>
      </c>
      <c r="F144" s="35">
        <v>0.2351</v>
      </c>
      <c r="G144" s="35">
        <v>0</v>
      </c>
      <c r="H144" s="35">
        <v>0</v>
      </c>
      <c r="I144" s="35">
        <v>0</v>
      </c>
      <c r="J144" s="61"/>
      <c r="K144" s="61"/>
      <c r="L144" s="61"/>
      <c r="M144" s="61"/>
      <c r="N144" s="61"/>
      <c r="O144" s="61"/>
      <c r="P144" s="61"/>
      <c r="Q144" s="61"/>
    </row>
    <row r="145" spans="1:17" ht="15">
      <c r="A145" s="67"/>
      <c r="B145" s="70"/>
      <c r="C145" s="69"/>
      <c r="D145" s="32">
        <v>2018</v>
      </c>
      <c r="E145" s="35">
        <f t="shared" si="17"/>
        <v>0.2377</v>
      </c>
      <c r="F145" s="35">
        <v>0.2377</v>
      </c>
      <c r="G145" s="35">
        <v>0</v>
      </c>
      <c r="H145" s="35">
        <v>0</v>
      </c>
      <c r="I145" s="35">
        <v>0</v>
      </c>
      <c r="J145" s="61"/>
      <c r="K145" s="61"/>
      <c r="L145" s="61"/>
      <c r="M145" s="61"/>
      <c r="N145" s="61"/>
      <c r="O145" s="61"/>
      <c r="P145" s="61"/>
      <c r="Q145" s="61"/>
    </row>
    <row r="146" spans="1:17" ht="15">
      <c r="A146" s="67"/>
      <c r="B146" s="70"/>
      <c r="C146" s="69"/>
      <c r="D146" s="32">
        <v>2019</v>
      </c>
      <c r="E146" s="35">
        <f t="shared" si="17"/>
        <v>0.2325</v>
      </c>
      <c r="F146" s="35">
        <v>0.2325</v>
      </c>
      <c r="G146" s="35">
        <v>0</v>
      </c>
      <c r="H146" s="35">
        <v>0</v>
      </c>
      <c r="I146" s="35">
        <v>0</v>
      </c>
      <c r="J146" s="61"/>
      <c r="K146" s="61"/>
      <c r="L146" s="61"/>
      <c r="M146" s="61"/>
      <c r="N146" s="61"/>
      <c r="O146" s="61"/>
      <c r="P146" s="61"/>
      <c r="Q146" s="61"/>
    </row>
    <row r="147" spans="1:17" ht="92.25" customHeight="1">
      <c r="A147" s="67"/>
      <c r="B147" s="70"/>
      <c r="C147" s="69"/>
      <c r="D147" s="32">
        <v>2020</v>
      </c>
      <c r="E147" s="35">
        <f t="shared" si="17"/>
        <v>0.3044</v>
      </c>
      <c r="F147" s="35">
        <v>0.3044</v>
      </c>
      <c r="G147" s="35">
        <v>0</v>
      </c>
      <c r="H147" s="35">
        <v>0</v>
      </c>
      <c r="I147" s="35">
        <v>0</v>
      </c>
      <c r="J147" s="61"/>
      <c r="K147" s="61"/>
      <c r="L147" s="61"/>
      <c r="M147" s="61"/>
      <c r="N147" s="61"/>
      <c r="O147" s="61"/>
      <c r="P147" s="61"/>
      <c r="Q147" s="61"/>
    </row>
    <row r="148" spans="1:17" ht="28.5" customHeight="1">
      <c r="A148" s="67" t="s">
        <v>181</v>
      </c>
      <c r="B148" s="70" t="s">
        <v>144</v>
      </c>
      <c r="C148" s="69" t="s">
        <v>240</v>
      </c>
      <c r="D148" s="44" t="s">
        <v>19</v>
      </c>
      <c r="E148" s="35">
        <f>E149+E150+E151+E152+E153+E154</f>
        <v>64.211547</v>
      </c>
      <c r="F148" s="35">
        <f>F149+F150+F151+F152+F153+F154</f>
        <v>64.211547</v>
      </c>
      <c r="G148" s="35">
        <f>G149+G150+G151+G152+G153+G154</f>
        <v>0</v>
      </c>
      <c r="H148" s="35">
        <f>H149+H150+H151+H152+H153+H154</f>
        <v>0</v>
      </c>
      <c r="I148" s="35">
        <f>I149+I150+I151+I152+I153+I154</f>
        <v>0</v>
      </c>
      <c r="J148" s="62" t="s">
        <v>201</v>
      </c>
      <c r="K148" s="62"/>
      <c r="L148" s="62"/>
      <c r="M148" s="62"/>
      <c r="N148" s="62"/>
      <c r="O148" s="62"/>
      <c r="P148" s="62"/>
      <c r="Q148" s="62"/>
    </row>
    <row r="149" spans="1:17" ht="15">
      <c r="A149" s="67"/>
      <c r="B149" s="70"/>
      <c r="C149" s="69"/>
      <c r="D149" s="32">
        <v>2015</v>
      </c>
      <c r="E149" s="35">
        <f aca="true" t="shared" si="18" ref="E149:E154">F149+G149+H149+I149</f>
        <v>21.4908</v>
      </c>
      <c r="F149" s="35">
        <v>21.4908</v>
      </c>
      <c r="G149" s="35">
        <v>0</v>
      </c>
      <c r="H149" s="35">
        <v>0</v>
      </c>
      <c r="I149" s="35">
        <v>0</v>
      </c>
      <c r="J149" s="75">
        <v>102</v>
      </c>
      <c r="K149" s="75"/>
      <c r="L149" s="75"/>
      <c r="M149" s="75"/>
      <c r="N149" s="75"/>
      <c r="O149" s="75"/>
      <c r="P149" s="75"/>
      <c r="Q149" s="75"/>
    </row>
    <row r="150" spans="1:17" ht="15">
      <c r="A150" s="67"/>
      <c r="B150" s="70"/>
      <c r="C150" s="69"/>
      <c r="D150" s="32">
        <v>2016</v>
      </c>
      <c r="E150" s="35">
        <f t="shared" si="18"/>
        <v>17.404547</v>
      </c>
      <c r="F150" s="35">
        <v>17.404547</v>
      </c>
      <c r="G150" s="35">
        <v>0</v>
      </c>
      <c r="H150" s="35">
        <v>0</v>
      </c>
      <c r="I150" s="35">
        <v>0</v>
      </c>
      <c r="J150" s="75">
        <v>103</v>
      </c>
      <c r="K150" s="75"/>
      <c r="L150" s="75"/>
      <c r="M150" s="75"/>
      <c r="N150" s="75"/>
      <c r="O150" s="75"/>
      <c r="P150" s="75"/>
      <c r="Q150" s="75"/>
    </row>
    <row r="151" spans="1:17" ht="15">
      <c r="A151" s="67"/>
      <c r="B151" s="70"/>
      <c r="C151" s="69"/>
      <c r="D151" s="32">
        <v>2017</v>
      </c>
      <c r="E151" s="35">
        <f t="shared" si="18"/>
        <v>25.3162</v>
      </c>
      <c r="F151" s="35">
        <f>26.2552-1+0.061</f>
        <v>25.3162</v>
      </c>
      <c r="G151" s="35">
        <v>0</v>
      </c>
      <c r="H151" s="35">
        <v>0</v>
      </c>
      <c r="I151" s="35">
        <v>0</v>
      </c>
      <c r="J151" s="75">
        <v>102</v>
      </c>
      <c r="K151" s="75"/>
      <c r="L151" s="75"/>
      <c r="M151" s="75"/>
      <c r="N151" s="75"/>
      <c r="O151" s="75"/>
      <c r="P151" s="75"/>
      <c r="Q151" s="75"/>
    </row>
    <row r="152" spans="1:17" ht="15">
      <c r="A152" s="67"/>
      <c r="B152" s="70"/>
      <c r="C152" s="69"/>
      <c r="D152" s="32">
        <v>2018</v>
      </c>
      <c r="E152" s="35">
        <f t="shared" si="18"/>
        <v>0</v>
      </c>
      <c r="F152" s="35">
        <v>0</v>
      </c>
      <c r="G152" s="35">
        <v>0</v>
      </c>
      <c r="H152" s="35">
        <v>0</v>
      </c>
      <c r="I152" s="35">
        <v>0</v>
      </c>
      <c r="J152" s="75" t="s">
        <v>148</v>
      </c>
      <c r="K152" s="75"/>
      <c r="L152" s="75"/>
      <c r="M152" s="75"/>
      <c r="N152" s="75"/>
      <c r="O152" s="75"/>
      <c r="P152" s="75"/>
      <c r="Q152" s="75"/>
    </row>
    <row r="153" spans="1:17" ht="15">
      <c r="A153" s="67"/>
      <c r="B153" s="70"/>
      <c r="C153" s="69"/>
      <c r="D153" s="32">
        <v>2019</v>
      </c>
      <c r="E153" s="35">
        <f t="shared" si="18"/>
        <v>0</v>
      </c>
      <c r="F153" s="35">
        <v>0</v>
      </c>
      <c r="G153" s="35">
        <v>0</v>
      </c>
      <c r="H153" s="35">
        <v>0</v>
      </c>
      <c r="I153" s="35">
        <v>0</v>
      </c>
      <c r="J153" s="75" t="s">
        <v>148</v>
      </c>
      <c r="K153" s="75"/>
      <c r="L153" s="75"/>
      <c r="M153" s="75"/>
      <c r="N153" s="75"/>
      <c r="O153" s="75"/>
      <c r="P153" s="75"/>
      <c r="Q153" s="75"/>
    </row>
    <row r="154" spans="1:17" ht="80.25" customHeight="1">
      <c r="A154" s="67"/>
      <c r="B154" s="70"/>
      <c r="C154" s="69"/>
      <c r="D154" s="32">
        <v>2020</v>
      </c>
      <c r="E154" s="35">
        <f t="shared" si="18"/>
        <v>0</v>
      </c>
      <c r="F154" s="35">
        <v>0</v>
      </c>
      <c r="G154" s="35">
        <v>0</v>
      </c>
      <c r="H154" s="35">
        <v>0</v>
      </c>
      <c r="I154" s="35">
        <v>0</v>
      </c>
      <c r="J154" s="75" t="s">
        <v>148</v>
      </c>
      <c r="K154" s="75"/>
      <c r="L154" s="75"/>
      <c r="M154" s="75"/>
      <c r="N154" s="75"/>
      <c r="O154" s="75"/>
      <c r="P154" s="75"/>
      <c r="Q154" s="75"/>
    </row>
    <row r="155" spans="1:17" ht="67.5" customHeight="1">
      <c r="A155" s="67" t="s">
        <v>182</v>
      </c>
      <c r="B155" s="70" t="s">
        <v>146</v>
      </c>
      <c r="C155" s="69" t="s">
        <v>240</v>
      </c>
      <c r="D155" s="44" t="s">
        <v>19</v>
      </c>
      <c r="E155" s="35">
        <f>E156+E157+E158+E159+E160+E161</f>
        <v>71.8991</v>
      </c>
      <c r="F155" s="35">
        <f>F156+F157+F158+F159+F160+F161</f>
        <v>0</v>
      </c>
      <c r="G155" s="35">
        <f>G156+G157+G158+G159+G160+G161</f>
        <v>71.8991</v>
      </c>
      <c r="H155" s="35">
        <f>H156+H157+H158+H159+H160+H161</f>
        <v>0</v>
      </c>
      <c r="I155" s="35">
        <f>I156+I157+I158+I159+I160+I161</f>
        <v>0</v>
      </c>
      <c r="J155" s="66" t="s">
        <v>198</v>
      </c>
      <c r="K155" s="66"/>
      <c r="L155" s="66"/>
      <c r="M155" s="66"/>
      <c r="N155" s="66"/>
      <c r="O155" s="66"/>
      <c r="P155" s="66"/>
      <c r="Q155" s="66"/>
    </row>
    <row r="156" spans="1:17" ht="15">
      <c r="A156" s="67"/>
      <c r="B156" s="70"/>
      <c r="C156" s="69"/>
      <c r="D156" s="32">
        <v>2015</v>
      </c>
      <c r="E156" s="35">
        <f aca="true" t="shared" si="19" ref="E156:E161">F156+G156+H156+I156</f>
        <v>10.0919</v>
      </c>
      <c r="F156" s="35">
        <v>0</v>
      </c>
      <c r="G156" s="35">
        <v>10.0919</v>
      </c>
      <c r="H156" s="35">
        <v>0</v>
      </c>
      <c r="I156" s="35">
        <v>0</v>
      </c>
      <c r="J156" s="75">
        <v>100</v>
      </c>
      <c r="K156" s="75"/>
      <c r="L156" s="75"/>
      <c r="M156" s="75"/>
      <c r="N156" s="75"/>
      <c r="O156" s="75"/>
      <c r="P156" s="75"/>
      <c r="Q156" s="75"/>
    </row>
    <row r="157" spans="1:17" ht="15">
      <c r="A157" s="67"/>
      <c r="B157" s="70"/>
      <c r="C157" s="69"/>
      <c r="D157" s="32">
        <v>2016</v>
      </c>
      <c r="E157" s="35">
        <f t="shared" si="19"/>
        <v>12.5122</v>
      </c>
      <c r="F157" s="35">
        <v>0</v>
      </c>
      <c r="G157" s="35">
        <v>12.5122</v>
      </c>
      <c r="H157" s="35">
        <v>0</v>
      </c>
      <c r="I157" s="35">
        <v>0</v>
      </c>
      <c r="J157" s="75">
        <v>100</v>
      </c>
      <c r="K157" s="75"/>
      <c r="L157" s="75"/>
      <c r="M157" s="75"/>
      <c r="N157" s="75"/>
      <c r="O157" s="75"/>
      <c r="P157" s="75"/>
      <c r="Q157" s="75"/>
    </row>
    <row r="158" spans="1:17" ht="15">
      <c r="A158" s="67"/>
      <c r="B158" s="70"/>
      <c r="C158" s="69"/>
      <c r="D158" s="32">
        <v>2017</v>
      </c>
      <c r="E158" s="35">
        <f t="shared" si="19"/>
        <v>11.442</v>
      </c>
      <c r="F158" s="35">
        <v>0</v>
      </c>
      <c r="G158" s="35">
        <f>15.1801-0.3074+0.625-4.1637+0.108</f>
        <v>11.442</v>
      </c>
      <c r="H158" s="35">
        <v>0</v>
      </c>
      <c r="I158" s="35">
        <v>0</v>
      </c>
      <c r="J158" s="75">
        <v>100</v>
      </c>
      <c r="K158" s="75"/>
      <c r="L158" s="75"/>
      <c r="M158" s="75"/>
      <c r="N158" s="75"/>
      <c r="O158" s="75"/>
      <c r="P158" s="75"/>
      <c r="Q158" s="75"/>
    </row>
    <row r="159" spans="1:17" ht="15">
      <c r="A159" s="67"/>
      <c r="B159" s="70"/>
      <c r="C159" s="69"/>
      <c r="D159" s="32">
        <v>2018</v>
      </c>
      <c r="E159" s="35">
        <f t="shared" si="19"/>
        <v>17.56</v>
      </c>
      <c r="F159" s="35">
        <v>0</v>
      </c>
      <c r="G159" s="35">
        <v>17.56</v>
      </c>
      <c r="H159" s="35">
        <v>0</v>
      </c>
      <c r="I159" s="35">
        <v>0</v>
      </c>
      <c r="J159" s="75">
        <v>100</v>
      </c>
      <c r="K159" s="75"/>
      <c r="L159" s="75"/>
      <c r="M159" s="75"/>
      <c r="N159" s="75"/>
      <c r="O159" s="75"/>
      <c r="P159" s="75"/>
      <c r="Q159" s="75"/>
    </row>
    <row r="160" spans="1:17" ht="15">
      <c r="A160" s="67"/>
      <c r="B160" s="70"/>
      <c r="C160" s="69"/>
      <c r="D160" s="32">
        <v>2019</v>
      </c>
      <c r="E160" s="35">
        <f t="shared" si="19"/>
        <v>20.293</v>
      </c>
      <c r="F160" s="35">
        <v>0</v>
      </c>
      <c r="G160" s="35">
        <v>20.293</v>
      </c>
      <c r="H160" s="35">
        <v>0</v>
      </c>
      <c r="I160" s="35">
        <v>0</v>
      </c>
      <c r="J160" s="75">
        <v>100</v>
      </c>
      <c r="K160" s="75"/>
      <c r="L160" s="75"/>
      <c r="M160" s="75"/>
      <c r="N160" s="75"/>
      <c r="O160" s="75"/>
      <c r="P160" s="75"/>
      <c r="Q160" s="75"/>
    </row>
    <row r="161" spans="1:17" ht="39" customHeight="1">
      <c r="A161" s="67"/>
      <c r="B161" s="70"/>
      <c r="C161" s="69"/>
      <c r="D161" s="32">
        <v>2020</v>
      </c>
      <c r="E161" s="35">
        <f t="shared" si="19"/>
        <v>0</v>
      </c>
      <c r="F161" s="35">
        <v>0</v>
      </c>
      <c r="G161" s="35">
        <v>0</v>
      </c>
      <c r="H161" s="35">
        <v>0</v>
      </c>
      <c r="I161" s="35">
        <v>0</v>
      </c>
      <c r="J161" s="75" t="s">
        <v>148</v>
      </c>
      <c r="K161" s="75"/>
      <c r="L161" s="75"/>
      <c r="M161" s="75"/>
      <c r="N161" s="75"/>
      <c r="O161" s="75"/>
      <c r="P161" s="75"/>
      <c r="Q161" s="75"/>
    </row>
    <row r="162" spans="1:17" ht="27.75" customHeight="1">
      <c r="A162" s="67" t="s">
        <v>183</v>
      </c>
      <c r="B162" s="70" t="s">
        <v>152</v>
      </c>
      <c r="C162" s="69" t="s">
        <v>240</v>
      </c>
      <c r="D162" s="44" t="s">
        <v>19</v>
      </c>
      <c r="E162" s="35">
        <f>E163+E164+E165+E166+E167+E168</f>
        <v>4.8619</v>
      </c>
      <c r="F162" s="35">
        <f>F163+F164+F165+F166+F167+F168</f>
        <v>0</v>
      </c>
      <c r="G162" s="35">
        <f>G163+G164+G165+G166+G167+G168</f>
        <v>1.4586</v>
      </c>
      <c r="H162" s="35">
        <f>H163+H164+H165+H166+H167+H168</f>
        <v>3.4033</v>
      </c>
      <c r="I162" s="35">
        <f>I163+I164+I165+I166+I167+I168</f>
        <v>0</v>
      </c>
      <c r="J162" s="66" t="s">
        <v>197</v>
      </c>
      <c r="K162" s="66"/>
      <c r="L162" s="66"/>
      <c r="M162" s="66"/>
      <c r="N162" s="66"/>
      <c r="O162" s="66"/>
      <c r="P162" s="66"/>
      <c r="Q162" s="66"/>
    </row>
    <row r="163" spans="1:17" ht="15">
      <c r="A163" s="67"/>
      <c r="B163" s="70"/>
      <c r="C163" s="69"/>
      <c r="D163" s="32">
        <v>2015</v>
      </c>
      <c r="E163" s="35">
        <f aca="true" t="shared" si="20" ref="E163:E168">F163+G163+H163+I163</f>
        <v>0</v>
      </c>
      <c r="F163" s="35">
        <v>0</v>
      </c>
      <c r="G163" s="35">
        <v>0</v>
      </c>
      <c r="H163" s="35">
        <v>0</v>
      </c>
      <c r="I163" s="35">
        <v>0</v>
      </c>
      <c r="J163" s="66" t="s">
        <v>148</v>
      </c>
      <c r="K163" s="66"/>
      <c r="L163" s="66"/>
      <c r="M163" s="66"/>
      <c r="N163" s="66"/>
      <c r="O163" s="66"/>
      <c r="P163" s="66"/>
      <c r="Q163" s="66"/>
    </row>
    <row r="164" spans="1:17" ht="15">
      <c r="A164" s="67"/>
      <c r="B164" s="70"/>
      <c r="C164" s="69"/>
      <c r="D164" s="32">
        <v>2016</v>
      </c>
      <c r="E164" s="35">
        <f t="shared" si="20"/>
        <v>4.8619</v>
      </c>
      <c r="F164" s="35">
        <v>0</v>
      </c>
      <c r="G164" s="35">
        <v>1.4586</v>
      </c>
      <c r="H164" s="35">
        <v>3.4033</v>
      </c>
      <c r="I164" s="35">
        <v>0</v>
      </c>
      <c r="J164" s="62">
        <v>4.1</v>
      </c>
      <c r="K164" s="62"/>
      <c r="L164" s="62"/>
      <c r="M164" s="62"/>
      <c r="N164" s="62"/>
      <c r="O164" s="62"/>
      <c r="P164" s="62"/>
      <c r="Q164" s="62"/>
    </row>
    <row r="165" spans="1:17" ht="15">
      <c r="A165" s="67"/>
      <c r="B165" s="70"/>
      <c r="C165" s="69"/>
      <c r="D165" s="32">
        <v>2017</v>
      </c>
      <c r="E165" s="35">
        <f t="shared" si="20"/>
        <v>0</v>
      </c>
      <c r="F165" s="35">
        <v>0</v>
      </c>
      <c r="G165" s="35">
        <v>0</v>
      </c>
      <c r="H165" s="35">
        <v>0</v>
      </c>
      <c r="I165" s="35">
        <v>0</v>
      </c>
      <c r="J165" s="66" t="s">
        <v>148</v>
      </c>
      <c r="K165" s="66"/>
      <c r="L165" s="66"/>
      <c r="M165" s="66"/>
      <c r="N165" s="66"/>
      <c r="O165" s="66"/>
      <c r="P165" s="66"/>
      <c r="Q165" s="66"/>
    </row>
    <row r="166" spans="1:17" ht="15">
      <c r="A166" s="67"/>
      <c r="B166" s="70"/>
      <c r="C166" s="69"/>
      <c r="D166" s="32">
        <v>2018</v>
      </c>
      <c r="E166" s="35">
        <f t="shared" si="20"/>
        <v>0</v>
      </c>
      <c r="F166" s="35">
        <v>0</v>
      </c>
      <c r="G166" s="35">
        <v>0</v>
      </c>
      <c r="H166" s="35">
        <v>0</v>
      </c>
      <c r="I166" s="35">
        <v>0</v>
      </c>
      <c r="J166" s="66" t="s">
        <v>148</v>
      </c>
      <c r="K166" s="66"/>
      <c r="L166" s="66"/>
      <c r="M166" s="66"/>
      <c r="N166" s="66"/>
      <c r="O166" s="66"/>
      <c r="P166" s="66"/>
      <c r="Q166" s="66"/>
    </row>
    <row r="167" spans="1:17" ht="15" customHeight="1">
      <c r="A167" s="67"/>
      <c r="B167" s="70"/>
      <c r="C167" s="69"/>
      <c r="D167" s="32">
        <v>2019</v>
      </c>
      <c r="E167" s="35">
        <f t="shared" si="20"/>
        <v>0</v>
      </c>
      <c r="F167" s="35">
        <v>0</v>
      </c>
      <c r="G167" s="35">
        <v>0</v>
      </c>
      <c r="H167" s="35">
        <v>0</v>
      </c>
      <c r="I167" s="35">
        <v>0</v>
      </c>
      <c r="J167" s="66" t="s">
        <v>148</v>
      </c>
      <c r="K167" s="66"/>
      <c r="L167" s="66"/>
      <c r="M167" s="66"/>
      <c r="N167" s="66"/>
      <c r="O167" s="66"/>
      <c r="P167" s="66"/>
      <c r="Q167" s="66"/>
    </row>
    <row r="168" spans="1:17" ht="78" customHeight="1">
      <c r="A168" s="67"/>
      <c r="B168" s="70"/>
      <c r="C168" s="69"/>
      <c r="D168" s="32">
        <v>2020</v>
      </c>
      <c r="E168" s="35">
        <f t="shared" si="20"/>
        <v>0</v>
      </c>
      <c r="F168" s="35">
        <v>0</v>
      </c>
      <c r="G168" s="35">
        <v>0</v>
      </c>
      <c r="H168" s="35">
        <v>0</v>
      </c>
      <c r="I168" s="35">
        <v>0</v>
      </c>
      <c r="J168" s="66" t="s">
        <v>148</v>
      </c>
      <c r="K168" s="66"/>
      <c r="L168" s="66"/>
      <c r="M168" s="66"/>
      <c r="N168" s="66"/>
      <c r="O168" s="66"/>
      <c r="P168" s="66"/>
      <c r="Q168" s="66"/>
    </row>
    <row r="169" spans="1:17" ht="38.25" customHeight="1" hidden="1">
      <c r="A169" s="97" t="s">
        <v>253</v>
      </c>
      <c r="B169" s="100" t="s">
        <v>254</v>
      </c>
      <c r="C169" s="91" t="s">
        <v>240</v>
      </c>
      <c r="D169" s="44" t="s">
        <v>19</v>
      </c>
      <c r="E169" s="35">
        <f>E170+E171+E172+E173+E174+E175</f>
        <v>0</v>
      </c>
      <c r="F169" s="35">
        <f>F170+F171+F172+F173+F174+F175</f>
        <v>0</v>
      </c>
      <c r="G169" s="35">
        <f>G170+G171+G172+G173+G174+G175</f>
        <v>0</v>
      </c>
      <c r="H169" s="35">
        <f>H170+H171+H172+H173+H174+H175</f>
        <v>0</v>
      </c>
      <c r="I169" s="35">
        <f>I170+I171+I172+I173+I174+I175</f>
        <v>0</v>
      </c>
      <c r="J169" s="61" t="s">
        <v>148</v>
      </c>
      <c r="K169" s="61"/>
      <c r="L169" s="61"/>
      <c r="M169" s="61"/>
      <c r="N169" s="61"/>
      <c r="O169" s="61"/>
      <c r="P169" s="61"/>
      <c r="Q169" s="61"/>
    </row>
    <row r="170" spans="1:17" ht="15" hidden="1">
      <c r="A170" s="98"/>
      <c r="B170" s="101"/>
      <c r="C170" s="92"/>
      <c r="D170" s="32">
        <v>2015</v>
      </c>
      <c r="E170" s="35">
        <f aca="true" t="shared" si="21" ref="E170:E175">F170+G170+H170+I170</f>
        <v>0</v>
      </c>
      <c r="F170" s="35">
        <v>0</v>
      </c>
      <c r="G170" s="35">
        <v>0</v>
      </c>
      <c r="H170" s="35">
        <v>0</v>
      </c>
      <c r="I170" s="35">
        <v>0</v>
      </c>
      <c r="J170" s="61"/>
      <c r="K170" s="61"/>
      <c r="L170" s="61"/>
      <c r="M170" s="61"/>
      <c r="N170" s="61"/>
      <c r="O170" s="61"/>
      <c r="P170" s="61"/>
      <c r="Q170" s="61"/>
    </row>
    <row r="171" spans="1:17" ht="15" hidden="1">
      <c r="A171" s="98"/>
      <c r="B171" s="101"/>
      <c r="C171" s="92"/>
      <c r="D171" s="32">
        <v>2016</v>
      </c>
      <c r="E171" s="35">
        <f t="shared" si="21"/>
        <v>0</v>
      </c>
      <c r="F171" s="35">
        <v>0</v>
      </c>
      <c r="G171" s="35">
        <v>0</v>
      </c>
      <c r="H171" s="35">
        <v>0</v>
      </c>
      <c r="I171" s="35">
        <v>0</v>
      </c>
      <c r="J171" s="61"/>
      <c r="K171" s="61"/>
      <c r="L171" s="61"/>
      <c r="M171" s="61"/>
      <c r="N171" s="61"/>
      <c r="O171" s="61"/>
      <c r="P171" s="61"/>
      <c r="Q171" s="61"/>
    </row>
    <row r="172" spans="1:17" ht="15" hidden="1">
      <c r="A172" s="98"/>
      <c r="B172" s="101"/>
      <c r="C172" s="92"/>
      <c r="D172" s="32">
        <v>2017</v>
      </c>
      <c r="E172" s="35">
        <f t="shared" si="21"/>
        <v>0</v>
      </c>
      <c r="F172" s="35"/>
      <c r="G172" s="35">
        <v>0</v>
      </c>
      <c r="H172" s="35">
        <v>0</v>
      </c>
      <c r="I172" s="35">
        <v>0</v>
      </c>
      <c r="J172" s="61"/>
      <c r="K172" s="61"/>
      <c r="L172" s="61"/>
      <c r="M172" s="61"/>
      <c r="N172" s="61"/>
      <c r="O172" s="61"/>
      <c r="P172" s="61"/>
      <c r="Q172" s="61"/>
    </row>
    <row r="173" spans="1:17" ht="15" hidden="1">
      <c r="A173" s="98"/>
      <c r="B173" s="101"/>
      <c r="C173" s="92"/>
      <c r="D173" s="32">
        <v>2018</v>
      </c>
      <c r="E173" s="35">
        <f t="shared" si="21"/>
        <v>0</v>
      </c>
      <c r="F173" s="35">
        <v>0</v>
      </c>
      <c r="G173" s="35">
        <v>0</v>
      </c>
      <c r="H173" s="35">
        <v>0</v>
      </c>
      <c r="I173" s="35">
        <v>0</v>
      </c>
      <c r="J173" s="61"/>
      <c r="K173" s="61"/>
      <c r="L173" s="61"/>
      <c r="M173" s="61"/>
      <c r="N173" s="61"/>
      <c r="O173" s="61"/>
      <c r="P173" s="61"/>
      <c r="Q173" s="61"/>
    </row>
    <row r="174" spans="1:17" ht="15" hidden="1">
      <c r="A174" s="98"/>
      <c r="B174" s="101"/>
      <c r="C174" s="92"/>
      <c r="D174" s="32">
        <v>2019</v>
      </c>
      <c r="E174" s="35">
        <f t="shared" si="21"/>
        <v>0</v>
      </c>
      <c r="F174" s="35">
        <v>0</v>
      </c>
      <c r="G174" s="35">
        <v>0</v>
      </c>
      <c r="H174" s="35">
        <v>0</v>
      </c>
      <c r="I174" s="35">
        <v>0</v>
      </c>
      <c r="J174" s="61"/>
      <c r="K174" s="61"/>
      <c r="L174" s="61"/>
      <c r="M174" s="61"/>
      <c r="N174" s="61"/>
      <c r="O174" s="61"/>
      <c r="P174" s="61"/>
      <c r="Q174" s="61"/>
    </row>
    <row r="175" spans="1:17" ht="68.25" customHeight="1" hidden="1">
      <c r="A175" s="99"/>
      <c r="B175" s="102"/>
      <c r="C175" s="93"/>
      <c r="D175" s="32">
        <v>2020</v>
      </c>
      <c r="E175" s="35">
        <f t="shared" si="21"/>
        <v>0</v>
      </c>
      <c r="F175" s="35">
        <v>0</v>
      </c>
      <c r="G175" s="35">
        <v>0</v>
      </c>
      <c r="H175" s="35">
        <v>0</v>
      </c>
      <c r="I175" s="35">
        <v>0</v>
      </c>
      <c r="J175" s="61"/>
      <c r="K175" s="61"/>
      <c r="L175" s="61"/>
      <c r="M175" s="61"/>
      <c r="N175" s="61"/>
      <c r="O175" s="61"/>
      <c r="P175" s="61"/>
      <c r="Q175" s="61"/>
    </row>
    <row r="176" spans="1:17" ht="15" customHeight="1">
      <c r="A176" s="90" t="s">
        <v>80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1:17" ht="15" customHeight="1">
      <c r="A177" s="68" t="s">
        <v>251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1:17" ht="15" customHeight="1">
      <c r="A178" s="68" t="s">
        <v>252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1:17" ht="27.75" customHeight="1">
      <c r="A179" s="67" t="s">
        <v>187</v>
      </c>
      <c r="B179" s="68" t="s">
        <v>131</v>
      </c>
      <c r="C179" s="69" t="s">
        <v>23</v>
      </c>
      <c r="D179" s="44" t="s">
        <v>19</v>
      </c>
      <c r="E179" s="35">
        <f>E180+E181+E182+E183+E184+E185</f>
        <v>211.9499</v>
      </c>
      <c r="F179" s="35">
        <f>F180+F181+F182+F183+F184+F185</f>
        <v>211.9499</v>
      </c>
      <c r="G179" s="35">
        <f>G180+G181+G182+G183+G184+G185</f>
        <v>0</v>
      </c>
      <c r="H179" s="35">
        <f>H180+H181+H182+H183+H184+H185</f>
        <v>0</v>
      </c>
      <c r="I179" s="35">
        <f>I180+I181+I182+I183+I184+I185</f>
        <v>0</v>
      </c>
      <c r="J179" s="62" t="s">
        <v>199</v>
      </c>
      <c r="K179" s="62"/>
      <c r="L179" s="62"/>
      <c r="M179" s="62"/>
      <c r="N179" s="62"/>
      <c r="O179" s="62"/>
      <c r="P179" s="62"/>
      <c r="Q179" s="62"/>
    </row>
    <row r="180" spans="1:17" ht="15">
      <c r="A180" s="67"/>
      <c r="B180" s="68"/>
      <c r="C180" s="69"/>
      <c r="D180" s="32">
        <v>2015</v>
      </c>
      <c r="E180" s="35">
        <f aca="true" t="shared" si="22" ref="E180:E185">F180+G180+H180+I180</f>
        <v>36.2121</v>
      </c>
      <c r="F180" s="35">
        <v>36.2121</v>
      </c>
      <c r="G180" s="35">
        <v>0</v>
      </c>
      <c r="H180" s="35">
        <v>0</v>
      </c>
      <c r="I180" s="35">
        <v>0</v>
      </c>
      <c r="J180" s="62" t="s">
        <v>200</v>
      </c>
      <c r="K180" s="62"/>
      <c r="L180" s="62"/>
      <c r="M180" s="62"/>
      <c r="N180" s="62"/>
      <c r="O180" s="62"/>
      <c r="P180" s="62"/>
      <c r="Q180" s="62"/>
    </row>
    <row r="181" spans="1:17" ht="15">
      <c r="A181" s="67"/>
      <c r="B181" s="68"/>
      <c r="C181" s="69"/>
      <c r="D181" s="32">
        <v>2016</v>
      </c>
      <c r="E181" s="35">
        <f t="shared" si="22"/>
        <v>34.7481</v>
      </c>
      <c r="F181" s="35">
        <v>34.7481</v>
      </c>
      <c r="G181" s="35">
        <v>0</v>
      </c>
      <c r="H181" s="35">
        <v>0</v>
      </c>
      <c r="I181" s="35">
        <v>0</v>
      </c>
      <c r="J181" s="62" t="s">
        <v>200</v>
      </c>
      <c r="K181" s="62"/>
      <c r="L181" s="62"/>
      <c r="M181" s="62"/>
      <c r="N181" s="62"/>
      <c r="O181" s="62"/>
      <c r="P181" s="62"/>
      <c r="Q181" s="62"/>
    </row>
    <row r="182" spans="1:17" ht="15">
      <c r="A182" s="67"/>
      <c r="B182" s="68"/>
      <c r="C182" s="69"/>
      <c r="D182" s="32">
        <v>2017</v>
      </c>
      <c r="E182" s="35">
        <f t="shared" si="22"/>
        <v>36.587</v>
      </c>
      <c r="F182" s="35">
        <f>33.1586+3.7427-0.1248-0.1857-0.0038</f>
        <v>36.587</v>
      </c>
      <c r="G182" s="35">
        <v>0</v>
      </c>
      <c r="H182" s="35">
        <v>0</v>
      </c>
      <c r="I182" s="35">
        <v>0</v>
      </c>
      <c r="J182" s="62" t="s">
        <v>200</v>
      </c>
      <c r="K182" s="62"/>
      <c r="L182" s="62"/>
      <c r="M182" s="62"/>
      <c r="N182" s="62"/>
      <c r="O182" s="62"/>
      <c r="P182" s="62"/>
      <c r="Q182" s="62"/>
    </row>
    <row r="183" spans="1:17" ht="15">
      <c r="A183" s="67"/>
      <c r="B183" s="68"/>
      <c r="C183" s="69"/>
      <c r="D183" s="32">
        <v>2018</v>
      </c>
      <c r="E183" s="35">
        <f t="shared" si="22"/>
        <v>33.1377</v>
      </c>
      <c r="F183" s="35">
        <f>33.1777-0.04</f>
        <v>33.1377</v>
      </c>
      <c r="G183" s="35">
        <v>0</v>
      </c>
      <c r="H183" s="35">
        <v>0</v>
      </c>
      <c r="I183" s="35">
        <v>0</v>
      </c>
      <c r="J183" s="62" t="s">
        <v>200</v>
      </c>
      <c r="K183" s="62"/>
      <c r="L183" s="62"/>
      <c r="M183" s="62"/>
      <c r="N183" s="62"/>
      <c r="O183" s="62"/>
      <c r="P183" s="62"/>
      <c r="Q183" s="62"/>
    </row>
    <row r="184" spans="1:17" ht="15">
      <c r="A184" s="67"/>
      <c r="B184" s="68"/>
      <c r="C184" s="69"/>
      <c r="D184" s="32">
        <v>2019</v>
      </c>
      <c r="E184" s="35">
        <f t="shared" si="22"/>
        <v>33.0996</v>
      </c>
      <c r="F184" s="35">
        <f>33.1396-0.04</f>
        <v>33.0996</v>
      </c>
      <c r="G184" s="35">
        <v>0</v>
      </c>
      <c r="H184" s="35">
        <v>0</v>
      </c>
      <c r="I184" s="35">
        <v>0</v>
      </c>
      <c r="J184" s="62" t="s">
        <v>200</v>
      </c>
      <c r="K184" s="62"/>
      <c r="L184" s="62"/>
      <c r="M184" s="62"/>
      <c r="N184" s="62"/>
      <c r="O184" s="62"/>
      <c r="P184" s="62"/>
      <c r="Q184" s="62"/>
    </row>
    <row r="185" spans="1:17" ht="15">
      <c r="A185" s="67"/>
      <c r="B185" s="68"/>
      <c r="C185" s="69"/>
      <c r="D185" s="32">
        <v>2020</v>
      </c>
      <c r="E185" s="35">
        <f t="shared" si="22"/>
        <v>38.1654</v>
      </c>
      <c r="F185" s="35">
        <v>38.1654</v>
      </c>
      <c r="G185" s="35">
        <v>0</v>
      </c>
      <c r="H185" s="35">
        <v>0</v>
      </c>
      <c r="I185" s="35">
        <v>0</v>
      </c>
      <c r="J185" s="62" t="s">
        <v>200</v>
      </c>
      <c r="K185" s="62"/>
      <c r="L185" s="62"/>
      <c r="M185" s="62"/>
      <c r="N185" s="62"/>
      <c r="O185" s="62"/>
      <c r="P185" s="62"/>
      <c r="Q185" s="62"/>
    </row>
    <row r="186" spans="1:17" ht="25.5" customHeight="1">
      <c r="A186" s="67" t="s">
        <v>188</v>
      </c>
      <c r="B186" s="68" t="s">
        <v>123</v>
      </c>
      <c r="C186" s="69" t="s">
        <v>23</v>
      </c>
      <c r="D186" s="44" t="s">
        <v>19</v>
      </c>
      <c r="E186" s="35">
        <f>E187+E188+E189+E190+E191+E192</f>
        <v>21.604900000000004</v>
      </c>
      <c r="F186" s="35">
        <f>F187+F188+F189+F190+F191+F192</f>
        <v>0</v>
      </c>
      <c r="G186" s="35">
        <f>G187+G188+G189+G190+G191+G192</f>
        <v>21.604900000000004</v>
      </c>
      <c r="H186" s="35">
        <f>H187+H188+H189+H190+H191+H192</f>
        <v>0</v>
      </c>
      <c r="I186" s="35">
        <f>I187+I188+I189+I190+I191+I192</f>
        <v>0</v>
      </c>
      <c r="J186" s="62" t="s">
        <v>199</v>
      </c>
      <c r="K186" s="62"/>
      <c r="L186" s="62"/>
      <c r="M186" s="62"/>
      <c r="N186" s="62"/>
      <c r="O186" s="62"/>
      <c r="P186" s="62"/>
      <c r="Q186" s="62"/>
    </row>
    <row r="187" spans="1:17" ht="15">
      <c r="A187" s="67"/>
      <c r="B187" s="68"/>
      <c r="C187" s="69"/>
      <c r="D187" s="32">
        <v>2015</v>
      </c>
      <c r="E187" s="35">
        <f aca="true" t="shared" si="23" ref="E187:E192">F187+G187+H187+I187</f>
        <v>2.3956</v>
      </c>
      <c r="F187" s="35">
        <v>0</v>
      </c>
      <c r="G187" s="35">
        <v>2.3956</v>
      </c>
      <c r="H187" s="35">
        <v>0</v>
      </c>
      <c r="I187" s="35">
        <v>0</v>
      </c>
      <c r="J187" s="62" t="s">
        <v>200</v>
      </c>
      <c r="K187" s="62"/>
      <c r="L187" s="62"/>
      <c r="M187" s="62"/>
      <c r="N187" s="62"/>
      <c r="O187" s="62"/>
      <c r="P187" s="62"/>
      <c r="Q187" s="62"/>
    </row>
    <row r="188" spans="1:17" ht="15">
      <c r="A188" s="67"/>
      <c r="B188" s="68"/>
      <c r="C188" s="69"/>
      <c r="D188" s="32">
        <v>2016</v>
      </c>
      <c r="E188" s="35">
        <f t="shared" si="23"/>
        <v>2.3863</v>
      </c>
      <c r="F188" s="35">
        <v>0</v>
      </c>
      <c r="G188" s="35">
        <v>2.3863</v>
      </c>
      <c r="H188" s="35">
        <v>0</v>
      </c>
      <c r="I188" s="35">
        <v>0</v>
      </c>
      <c r="J188" s="62" t="s">
        <v>200</v>
      </c>
      <c r="K188" s="62"/>
      <c r="L188" s="62"/>
      <c r="M188" s="62"/>
      <c r="N188" s="62"/>
      <c r="O188" s="62"/>
      <c r="P188" s="62"/>
      <c r="Q188" s="62"/>
    </row>
    <row r="189" spans="1:17" ht="15">
      <c r="A189" s="67"/>
      <c r="B189" s="68"/>
      <c r="C189" s="69"/>
      <c r="D189" s="32">
        <v>2017</v>
      </c>
      <c r="E189" s="35">
        <f t="shared" si="23"/>
        <v>4.7446</v>
      </c>
      <c r="F189" s="35">
        <v>0</v>
      </c>
      <c r="G189" s="35">
        <f>4.8314-0.0868</f>
        <v>4.7446</v>
      </c>
      <c r="H189" s="35">
        <v>0</v>
      </c>
      <c r="I189" s="35">
        <v>0</v>
      </c>
      <c r="J189" s="62" t="s">
        <v>200</v>
      </c>
      <c r="K189" s="62"/>
      <c r="L189" s="62"/>
      <c r="M189" s="62"/>
      <c r="N189" s="62"/>
      <c r="O189" s="62"/>
      <c r="P189" s="62"/>
      <c r="Q189" s="62"/>
    </row>
    <row r="190" spans="1:17" ht="15">
      <c r="A190" s="67"/>
      <c r="B190" s="68"/>
      <c r="C190" s="69"/>
      <c r="D190" s="32">
        <v>2018</v>
      </c>
      <c r="E190" s="35">
        <f t="shared" si="23"/>
        <v>4.8314</v>
      </c>
      <c r="F190" s="35">
        <v>0</v>
      </c>
      <c r="G190" s="35">
        <v>4.8314</v>
      </c>
      <c r="H190" s="35">
        <v>0</v>
      </c>
      <c r="I190" s="35">
        <v>0</v>
      </c>
      <c r="J190" s="62" t="s">
        <v>200</v>
      </c>
      <c r="K190" s="62"/>
      <c r="L190" s="62"/>
      <c r="M190" s="62"/>
      <c r="N190" s="62"/>
      <c r="O190" s="62"/>
      <c r="P190" s="62"/>
      <c r="Q190" s="62"/>
    </row>
    <row r="191" spans="1:17" ht="15">
      <c r="A191" s="67"/>
      <c r="B191" s="68"/>
      <c r="C191" s="69"/>
      <c r="D191" s="32">
        <v>2019</v>
      </c>
      <c r="E191" s="35">
        <f t="shared" si="23"/>
        <v>4.8314</v>
      </c>
      <c r="F191" s="35">
        <v>0</v>
      </c>
      <c r="G191" s="35">
        <v>4.8314</v>
      </c>
      <c r="H191" s="35">
        <v>0</v>
      </c>
      <c r="I191" s="35">
        <v>0</v>
      </c>
      <c r="J191" s="62" t="s">
        <v>200</v>
      </c>
      <c r="K191" s="62"/>
      <c r="L191" s="62"/>
      <c r="M191" s="62"/>
      <c r="N191" s="62"/>
      <c r="O191" s="62"/>
      <c r="P191" s="62"/>
      <c r="Q191" s="62"/>
    </row>
    <row r="192" spans="1:17" ht="15">
      <c r="A192" s="67"/>
      <c r="B192" s="68"/>
      <c r="C192" s="69"/>
      <c r="D192" s="32">
        <v>2020</v>
      </c>
      <c r="E192" s="35">
        <f t="shared" si="23"/>
        <v>2.4156</v>
      </c>
      <c r="F192" s="35">
        <v>0</v>
      </c>
      <c r="G192" s="35">
        <v>2.4156</v>
      </c>
      <c r="H192" s="35">
        <v>0</v>
      </c>
      <c r="I192" s="35">
        <v>0</v>
      </c>
      <c r="J192" s="62" t="s">
        <v>200</v>
      </c>
      <c r="K192" s="62"/>
      <c r="L192" s="62"/>
      <c r="M192" s="62"/>
      <c r="N192" s="62"/>
      <c r="O192" s="62"/>
      <c r="P192" s="62"/>
      <c r="Q192" s="62"/>
    </row>
    <row r="193" spans="1:17" ht="54" customHeight="1">
      <c r="A193" s="67" t="s">
        <v>189</v>
      </c>
      <c r="B193" s="68" t="s">
        <v>190</v>
      </c>
      <c r="C193" s="69" t="s">
        <v>23</v>
      </c>
      <c r="D193" s="44" t="s">
        <v>19</v>
      </c>
      <c r="E193" s="35">
        <f>E194+E195+E196+E197+E198+E199</f>
        <v>0.8386</v>
      </c>
      <c r="F193" s="35">
        <f>F194+F195+F196+F197+F198+F199</f>
        <v>0</v>
      </c>
      <c r="G193" s="35">
        <f>G194+G195+G196+G197+G198+G199</f>
        <v>0.8386</v>
      </c>
      <c r="H193" s="35">
        <f>H194+H195+H196+H197+H198+H199</f>
        <v>0</v>
      </c>
      <c r="I193" s="35">
        <f>I194+I195+I196+I197+I198+I199</f>
        <v>0</v>
      </c>
      <c r="J193" s="59" t="s">
        <v>199</v>
      </c>
      <c r="K193" s="59"/>
      <c r="L193" s="59"/>
      <c r="M193" s="59"/>
      <c r="N193" s="59"/>
      <c r="O193" s="59"/>
      <c r="P193" s="59"/>
      <c r="Q193" s="59"/>
    </row>
    <row r="194" spans="1:17" ht="15">
      <c r="A194" s="67"/>
      <c r="B194" s="68"/>
      <c r="C194" s="69"/>
      <c r="D194" s="32">
        <v>2015</v>
      </c>
      <c r="E194" s="35">
        <f aca="true" t="shared" si="24" ref="E194:E199">F194+G194+H194+I194</f>
        <v>0.4333</v>
      </c>
      <c r="F194" s="35">
        <v>0</v>
      </c>
      <c r="G194" s="35">
        <v>0.4333</v>
      </c>
      <c r="H194" s="35">
        <v>0</v>
      </c>
      <c r="I194" s="35">
        <v>0</v>
      </c>
      <c r="J194" s="59" t="s">
        <v>200</v>
      </c>
      <c r="K194" s="59"/>
      <c r="L194" s="59"/>
      <c r="M194" s="59"/>
      <c r="N194" s="59"/>
      <c r="O194" s="59"/>
      <c r="P194" s="59"/>
      <c r="Q194" s="59"/>
    </row>
    <row r="195" spans="1:17" ht="15">
      <c r="A195" s="67"/>
      <c r="B195" s="68"/>
      <c r="C195" s="69"/>
      <c r="D195" s="32">
        <v>2016</v>
      </c>
      <c r="E195" s="35">
        <f t="shared" si="24"/>
        <v>0</v>
      </c>
      <c r="F195" s="35">
        <v>0</v>
      </c>
      <c r="G195" s="35">
        <v>0</v>
      </c>
      <c r="H195" s="35">
        <v>0</v>
      </c>
      <c r="I195" s="35">
        <v>0</v>
      </c>
      <c r="J195" s="59" t="s">
        <v>148</v>
      </c>
      <c r="K195" s="59"/>
      <c r="L195" s="59"/>
      <c r="M195" s="59"/>
      <c r="N195" s="59"/>
      <c r="O195" s="59"/>
      <c r="P195" s="59"/>
      <c r="Q195" s="59"/>
    </row>
    <row r="196" spans="1:17" ht="15">
      <c r="A196" s="67"/>
      <c r="B196" s="68"/>
      <c r="C196" s="69"/>
      <c r="D196" s="32">
        <v>2017</v>
      </c>
      <c r="E196" s="35">
        <f t="shared" si="24"/>
        <v>0</v>
      </c>
      <c r="F196" s="35">
        <v>0</v>
      </c>
      <c r="G196" s="35">
        <v>0</v>
      </c>
      <c r="H196" s="35">
        <v>0</v>
      </c>
      <c r="I196" s="35">
        <v>0</v>
      </c>
      <c r="J196" s="59" t="s">
        <v>148</v>
      </c>
      <c r="K196" s="59"/>
      <c r="L196" s="59"/>
      <c r="M196" s="59"/>
      <c r="N196" s="59"/>
      <c r="O196" s="59"/>
      <c r="P196" s="59"/>
      <c r="Q196" s="59"/>
    </row>
    <row r="197" spans="1:17" ht="15">
      <c r="A197" s="67"/>
      <c r="B197" s="68"/>
      <c r="C197" s="69"/>
      <c r="D197" s="32">
        <v>2018</v>
      </c>
      <c r="E197" s="35">
        <f t="shared" si="24"/>
        <v>0</v>
      </c>
      <c r="F197" s="35">
        <v>0</v>
      </c>
      <c r="G197" s="35">
        <v>0</v>
      </c>
      <c r="H197" s="35">
        <v>0</v>
      </c>
      <c r="I197" s="35">
        <v>0</v>
      </c>
      <c r="J197" s="59" t="s">
        <v>148</v>
      </c>
      <c r="K197" s="59"/>
      <c r="L197" s="59"/>
      <c r="M197" s="59"/>
      <c r="N197" s="59"/>
      <c r="O197" s="59"/>
      <c r="P197" s="59"/>
      <c r="Q197" s="59"/>
    </row>
    <row r="198" spans="1:17" ht="15">
      <c r="A198" s="67"/>
      <c r="B198" s="68"/>
      <c r="C198" s="69"/>
      <c r="D198" s="32">
        <v>2019</v>
      </c>
      <c r="E198" s="35">
        <f t="shared" si="24"/>
        <v>0</v>
      </c>
      <c r="F198" s="35">
        <v>0</v>
      </c>
      <c r="G198" s="35">
        <v>0</v>
      </c>
      <c r="H198" s="35">
        <v>0</v>
      </c>
      <c r="I198" s="35">
        <v>0</v>
      </c>
      <c r="J198" s="59" t="s">
        <v>148</v>
      </c>
      <c r="K198" s="59"/>
      <c r="L198" s="59"/>
      <c r="M198" s="59"/>
      <c r="N198" s="59"/>
      <c r="O198" s="59"/>
      <c r="P198" s="59"/>
      <c r="Q198" s="59"/>
    </row>
    <row r="199" spans="1:17" ht="15">
      <c r="A199" s="67"/>
      <c r="B199" s="68"/>
      <c r="C199" s="69"/>
      <c r="D199" s="32">
        <v>2020</v>
      </c>
      <c r="E199" s="35">
        <f t="shared" si="24"/>
        <v>0.4053</v>
      </c>
      <c r="F199" s="35">
        <v>0</v>
      </c>
      <c r="G199" s="35">
        <v>0.4053</v>
      </c>
      <c r="H199" s="35">
        <v>0</v>
      </c>
      <c r="I199" s="35">
        <v>0</v>
      </c>
      <c r="J199" s="59" t="s">
        <v>200</v>
      </c>
      <c r="K199" s="59"/>
      <c r="L199" s="59"/>
      <c r="M199" s="59"/>
      <c r="N199" s="59"/>
      <c r="O199" s="59"/>
      <c r="P199" s="59"/>
      <c r="Q199" s="59"/>
    </row>
    <row r="200" spans="1:17" ht="41.25" customHeight="1">
      <c r="A200" s="67" t="s">
        <v>191</v>
      </c>
      <c r="B200" s="68" t="s">
        <v>150</v>
      </c>
      <c r="C200" s="69" t="s">
        <v>23</v>
      </c>
      <c r="D200" s="44" t="s">
        <v>19</v>
      </c>
      <c r="E200" s="35">
        <f>E201+E202+E203+E204+E205+E206</f>
        <v>0.9942000000000001</v>
      </c>
      <c r="F200" s="35">
        <f>F201+F202+F203+F204+F205+F206</f>
        <v>0</v>
      </c>
      <c r="G200" s="35">
        <f>G201+G202+G203+G204+G205+G206</f>
        <v>0.9942000000000001</v>
      </c>
      <c r="H200" s="35">
        <f>H201+H202+H203+H204+H205+H206</f>
        <v>0</v>
      </c>
      <c r="I200" s="35">
        <f>I201+I202+I203+I204+I205+I206</f>
        <v>0</v>
      </c>
      <c r="J200" s="62" t="s">
        <v>199</v>
      </c>
      <c r="K200" s="62"/>
      <c r="L200" s="62"/>
      <c r="M200" s="62"/>
      <c r="N200" s="62"/>
      <c r="O200" s="62"/>
      <c r="P200" s="62"/>
      <c r="Q200" s="62"/>
    </row>
    <row r="201" spans="1:17" ht="15">
      <c r="A201" s="67"/>
      <c r="B201" s="68"/>
      <c r="C201" s="69"/>
      <c r="D201" s="32">
        <v>2015</v>
      </c>
      <c r="E201" s="35">
        <f aca="true" t="shared" si="25" ref="E201:E206">F201+G201+H201+I201</f>
        <v>0</v>
      </c>
      <c r="F201" s="35">
        <v>0</v>
      </c>
      <c r="G201" s="35">
        <v>0</v>
      </c>
      <c r="H201" s="35">
        <v>0</v>
      </c>
      <c r="I201" s="35">
        <v>0</v>
      </c>
      <c r="J201" s="62" t="s">
        <v>148</v>
      </c>
      <c r="K201" s="62"/>
      <c r="L201" s="62"/>
      <c r="M201" s="62"/>
      <c r="N201" s="62"/>
      <c r="O201" s="62"/>
      <c r="P201" s="62"/>
      <c r="Q201" s="62"/>
    </row>
    <row r="202" spans="1:17" ht="15">
      <c r="A202" s="67"/>
      <c r="B202" s="68"/>
      <c r="C202" s="69"/>
      <c r="D202" s="32">
        <v>2016</v>
      </c>
      <c r="E202" s="35">
        <f t="shared" si="25"/>
        <v>0.2366</v>
      </c>
      <c r="F202" s="35">
        <v>0</v>
      </c>
      <c r="G202" s="35">
        <v>0.2366</v>
      </c>
      <c r="H202" s="35">
        <v>0</v>
      </c>
      <c r="I202" s="35">
        <v>0</v>
      </c>
      <c r="J202" s="62" t="s">
        <v>200</v>
      </c>
      <c r="K202" s="62"/>
      <c r="L202" s="62"/>
      <c r="M202" s="62"/>
      <c r="N202" s="62"/>
      <c r="O202" s="62"/>
      <c r="P202" s="62"/>
      <c r="Q202" s="62"/>
    </row>
    <row r="203" spans="1:17" ht="15">
      <c r="A203" s="67"/>
      <c r="B203" s="68"/>
      <c r="C203" s="69"/>
      <c r="D203" s="32">
        <v>2017</v>
      </c>
      <c r="E203" s="35">
        <f t="shared" si="25"/>
        <v>0.24500000000000002</v>
      </c>
      <c r="F203" s="35">
        <v>0</v>
      </c>
      <c r="G203" s="35">
        <f>0.2404+0.0017+0.0009+0.002</f>
        <v>0.24500000000000002</v>
      </c>
      <c r="H203" s="35">
        <v>0</v>
      </c>
      <c r="I203" s="35">
        <v>0</v>
      </c>
      <c r="J203" s="62" t="s">
        <v>200</v>
      </c>
      <c r="K203" s="62"/>
      <c r="L203" s="62"/>
      <c r="M203" s="62"/>
      <c r="N203" s="62"/>
      <c r="O203" s="62"/>
      <c r="P203" s="62"/>
      <c r="Q203" s="62"/>
    </row>
    <row r="204" spans="1:17" ht="15">
      <c r="A204" s="67"/>
      <c r="B204" s="68"/>
      <c r="C204" s="69"/>
      <c r="D204" s="32">
        <v>2018</v>
      </c>
      <c r="E204" s="35">
        <f t="shared" si="25"/>
        <v>0.2517</v>
      </c>
      <c r="F204" s="35">
        <v>0</v>
      </c>
      <c r="G204" s="35">
        <v>0.2517</v>
      </c>
      <c r="H204" s="35">
        <v>0</v>
      </c>
      <c r="I204" s="35">
        <v>0</v>
      </c>
      <c r="J204" s="62" t="s">
        <v>200</v>
      </c>
      <c r="K204" s="62"/>
      <c r="L204" s="62"/>
      <c r="M204" s="62"/>
      <c r="N204" s="62"/>
      <c r="O204" s="62"/>
      <c r="P204" s="62"/>
      <c r="Q204" s="62"/>
    </row>
    <row r="205" spans="1:17" ht="15">
      <c r="A205" s="67"/>
      <c r="B205" s="68"/>
      <c r="C205" s="69"/>
      <c r="D205" s="32">
        <v>2019</v>
      </c>
      <c r="E205" s="35">
        <f t="shared" si="25"/>
        <v>0.2609</v>
      </c>
      <c r="F205" s="35">
        <v>0</v>
      </c>
      <c r="G205" s="35">
        <v>0.2609</v>
      </c>
      <c r="H205" s="35">
        <v>0</v>
      </c>
      <c r="I205" s="35">
        <v>0</v>
      </c>
      <c r="J205" s="62" t="s">
        <v>200</v>
      </c>
      <c r="K205" s="62"/>
      <c r="L205" s="62"/>
      <c r="M205" s="62"/>
      <c r="N205" s="62"/>
      <c r="O205" s="62"/>
      <c r="P205" s="62"/>
      <c r="Q205" s="62"/>
    </row>
    <row r="206" spans="1:17" ht="63" customHeight="1">
      <c r="A206" s="67"/>
      <c r="B206" s="68"/>
      <c r="C206" s="69"/>
      <c r="D206" s="32">
        <v>2020</v>
      </c>
      <c r="E206" s="35">
        <f t="shared" si="25"/>
        <v>0</v>
      </c>
      <c r="F206" s="35">
        <v>0</v>
      </c>
      <c r="G206" s="35">
        <v>0</v>
      </c>
      <c r="H206" s="35">
        <v>0</v>
      </c>
      <c r="I206" s="35">
        <v>0</v>
      </c>
      <c r="J206" s="62" t="s">
        <v>148</v>
      </c>
      <c r="K206" s="62"/>
      <c r="L206" s="62"/>
      <c r="M206" s="62"/>
      <c r="N206" s="62"/>
      <c r="O206" s="62"/>
      <c r="P206" s="62"/>
      <c r="Q206" s="62"/>
    </row>
    <row r="207" spans="1:17" ht="15.75" customHeight="1">
      <c r="A207" s="67" t="s">
        <v>192</v>
      </c>
      <c r="B207" s="68" t="s">
        <v>132</v>
      </c>
      <c r="C207" s="69" t="s">
        <v>23</v>
      </c>
      <c r="D207" s="44" t="s">
        <v>19</v>
      </c>
      <c r="E207" s="35">
        <f>E208+E209+E210+E211+E212+E213</f>
        <v>0.0068</v>
      </c>
      <c r="F207" s="35">
        <f>F208+F209+F210+F211+F212+F213</f>
        <v>0</v>
      </c>
      <c r="G207" s="35">
        <f>G208+G209+G210+G211+G212+G213</f>
        <v>0.0068</v>
      </c>
      <c r="H207" s="35">
        <f>H208+H209+H210+H211+H212+H213</f>
        <v>0</v>
      </c>
      <c r="I207" s="35">
        <f>I208+I209+I210+I211+I212+I213</f>
        <v>0</v>
      </c>
      <c r="J207" s="62" t="s">
        <v>199</v>
      </c>
      <c r="K207" s="62"/>
      <c r="L207" s="62"/>
      <c r="M207" s="62"/>
      <c r="N207" s="62"/>
      <c r="O207" s="62"/>
      <c r="P207" s="62"/>
      <c r="Q207" s="62"/>
    </row>
    <row r="208" spans="1:17" ht="15">
      <c r="A208" s="67"/>
      <c r="B208" s="68"/>
      <c r="C208" s="69"/>
      <c r="D208" s="32">
        <v>2015</v>
      </c>
      <c r="E208" s="35">
        <f aca="true" t="shared" si="26" ref="E208:E213">F208+G208+H208+I208</f>
        <v>0.0012</v>
      </c>
      <c r="F208" s="35">
        <v>0</v>
      </c>
      <c r="G208" s="35">
        <v>0.0012</v>
      </c>
      <c r="H208" s="35">
        <v>0</v>
      </c>
      <c r="I208" s="35">
        <v>0</v>
      </c>
      <c r="J208" s="62" t="s">
        <v>200</v>
      </c>
      <c r="K208" s="62"/>
      <c r="L208" s="62"/>
      <c r="M208" s="62"/>
      <c r="N208" s="62"/>
      <c r="O208" s="62"/>
      <c r="P208" s="62"/>
      <c r="Q208" s="62"/>
    </row>
    <row r="209" spans="1:17" ht="15">
      <c r="A209" s="67"/>
      <c r="B209" s="68"/>
      <c r="C209" s="69"/>
      <c r="D209" s="32">
        <v>2016</v>
      </c>
      <c r="E209" s="35">
        <f t="shared" si="26"/>
        <v>0.0012</v>
      </c>
      <c r="F209" s="35">
        <v>0</v>
      </c>
      <c r="G209" s="35">
        <v>0.0012</v>
      </c>
      <c r="H209" s="35">
        <v>0</v>
      </c>
      <c r="I209" s="35">
        <v>0</v>
      </c>
      <c r="J209" s="62" t="s">
        <v>200</v>
      </c>
      <c r="K209" s="62"/>
      <c r="L209" s="62"/>
      <c r="M209" s="62"/>
      <c r="N209" s="62"/>
      <c r="O209" s="62"/>
      <c r="P209" s="62"/>
      <c r="Q209" s="62"/>
    </row>
    <row r="210" spans="1:17" ht="15">
      <c r="A210" s="67"/>
      <c r="B210" s="68"/>
      <c r="C210" s="69"/>
      <c r="D210" s="32">
        <v>2017</v>
      </c>
      <c r="E210" s="35">
        <f t="shared" si="26"/>
        <v>0.001</v>
      </c>
      <c r="F210" s="35">
        <v>0</v>
      </c>
      <c r="G210" s="35">
        <f>0.001</f>
        <v>0.001</v>
      </c>
      <c r="H210" s="35">
        <v>0</v>
      </c>
      <c r="I210" s="35">
        <v>0</v>
      </c>
      <c r="J210" s="62" t="s">
        <v>200</v>
      </c>
      <c r="K210" s="62"/>
      <c r="L210" s="62"/>
      <c r="M210" s="62"/>
      <c r="N210" s="62"/>
      <c r="O210" s="62"/>
      <c r="P210" s="62"/>
      <c r="Q210" s="62"/>
    </row>
    <row r="211" spans="1:17" ht="15">
      <c r="A211" s="67"/>
      <c r="B211" s="68"/>
      <c r="C211" s="69"/>
      <c r="D211" s="32">
        <v>2018</v>
      </c>
      <c r="E211" s="35">
        <f t="shared" si="26"/>
        <v>0.0011</v>
      </c>
      <c r="F211" s="35">
        <v>0</v>
      </c>
      <c r="G211" s="35">
        <v>0.0011</v>
      </c>
      <c r="H211" s="35">
        <v>0</v>
      </c>
      <c r="I211" s="35">
        <v>0</v>
      </c>
      <c r="J211" s="62" t="s">
        <v>200</v>
      </c>
      <c r="K211" s="62"/>
      <c r="L211" s="62"/>
      <c r="M211" s="62"/>
      <c r="N211" s="62"/>
      <c r="O211" s="62"/>
      <c r="P211" s="62"/>
      <c r="Q211" s="62"/>
    </row>
    <row r="212" spans="1:17" ht="15">
      <c r="A212" s="67"/>
      <c r="B212" s="68"/>
      <c r="C212" s="69"/>
      <c r="D212" s="32">
        <v>2019</v>
      </c>
      <c r="E212" s="35">
        <f t="shared" si="26"/>
        <v>0.0012</v>
      </c>
      <c r="F212" s="35">
        <v>0</v>
      </c>
      <c r="G212" s="35">
        <v>0.0012</v>
      </c>
      <c r="H212" s="35">
        <v>0</v>
      </c>
      <c r="I212" s="35">
        <v>0</v>
      </c>
      <c r="J212" s="62" t="s">
        <v>200</v>
      </c>
      <c r="K212" s="62"/>
      <c r="L212" s="62"/>
      <c r="M212" s="62"/>
      <c r="N212" s="62"/>
      <c r="O212" s="62"/>
      <c r="P212" s="62"/>
      <c r="Q212" s="62"/>
    </row>
    <row r="213" spans="1:17" ht="15">
      <c r="A213" s="67"/>
      <c r="B213" s="68"/>
      <c r="C213" s="69"/>
      <c r="D213" s="32">
        <v>2020</v>
      </c>
      <c r="E213" s="35">
        <f t="shared" si="26"/>
        <v>0.0011</v>
      </c>
      <c r="F213" s="35">
        <v>0</v>
      </c>
      <c r="G213" s="35">
        <v>0.0011</v>
      </c>
      <c r="H213" s="35">
        <v>0</v>
      </c>
      <c r="I213" s="35">
        <v>0</v>
      </c>
      <c r="J213" s="62" t="s">
        <v>200</v>
      </c>
      <c r="K213" s="62"/>
      <c r="L213" s="62"/>
      <c r="M213" s="62"/>
      <c r="N213" s="62"/>
      <c r="O213" s="62"/>
      <c r="P213" s="62"/>
      <c r="Q213" s="62"/>
    </row>
    <row r="214" spans="1:17" ht="15" customHeight="1">
      <c r="A214" s="67" t="s">
        <v>193</v>
      </c>
      <c r="B214" s="68" t="s">
        <v>133</v>
      </c>
      <c r="C214" s="69" t="s">
        <v>23</v>
      </c>
      <c r="D214" s="44" t="s">
        <v>19</v>
      </c>
      <c r="E214" s="35">
        <f>E215+E216+E217+E218+E219+E220</f>
        <v>14.359200000000001</v>
      </c>
      <c r="F214" s="35">
        <f>F215+F216+F217+F218+F219+F220</f>
        <v>0</v>
      </c>
      <c r="G214" s="35">
        <f>G215+G216+G217+G218+G219+G220</f>
        <v>14.359200000000001</v>
      </c>
      <c r="H214" s="35">
        <f>H215+H216+H217+H218+H219+H220</f>
        <v>0</v>
      </c>
      <c r="I214" s="35">
        <f>I215+I216+I217+I218+I219+I220</f>
        <v>0</v>
      </c>
      <c r="J214" s="62" t="s">
        <v>199</v>
      </c>
      <c r="K214" s="62"/>
      <c r="L214" s="62"/>
      <c r="M214" s="62"/>
      <c r="N214" s="62"/>
      <c r="O214" s="62"/>
      <c r="P214" s="62"/>
      <c r="Q214" s="62"/>
    </row>
    <row r="215" spans="1:17" ht="15">
      <c r="A215" s="67"/>
      <c r="B215" s="68"/>
      <c r="C215" s="69"/>
      <c r="D215" s="32">
        <v>2015</v>
      </c>
      <c r="E215" s="35">
        <f aca="true" t="shared" si="27" ref="E215:E220">F215+G215+H215+I215</f>
        <v>2.555</v>
      </c>
      <c r="F215" s="35">
        <v>0</v>
      </c>
      <c r="G215" s="35">
        <v>2.555</v>
      </c>
      <c r="H215" s="35">
        <v>0</v>
      </c>
      <c r="I215" s="35">
        <v>0</v>
      </c>
      <c r="J215" s="62" t="s">
        <v>200</v>
      </c>
      <c r="K215" s="62"/>
      <c r="L215" s="62"/>
      <c r="M215" s="62"/>
      <c r="N215" s="62"/>
      <c r="O215" s="62"/>
      <c r="P215" s="62"/>
      <c r="Q215" s="62"/>
    </row>
    <row r="216" spans="1:17" ht="15">
      <c r="A216" s="67"/>
      <c r="B216" s="68"/>
      <c r="C216" s="69"/>
      <c r="D216" s="32">
        <v>2016</v>
      </c>
      <c r="E216" s="35">
        <f t="shared" si="27"/>
        <v>2.3515</v>
      </c>
      <c r="F216" s="35">
        <v>0</v>
      </c>
      <c r="G216" s="35">
        <v>2.3515</v>
      </c>
      <c r="H216" s="35">
        <v>0</v>
      </c>
      <c r="I216" s="35">
        <v>0</v>
      </c>
      <c r="J216" s="62" t="s">
        <v>200</v>
      </c>
      <c r="K216" s="62"/>
      <c r="L216" s="62"/>
      <c r="M216" s="62"/>
      <c r="N216" s="62"/>
      <c r="O216" s="62"/>
      <c r="P216" s="62"/>
      <c r="Q216" s="62"/>
    </row>
    <row r="217" spans="1:17" ht="15">
      <c r="A217" s="67"/>
      <c r="B217" s="68"/>
      <c r="C217" s="69"/>
      <c r="D217" s="32">
        <v>2017</v>
      </c>
      <c r="E217" s="35">
        <f t="shared" si="27"/>
        <v>2.2943</v>
      </c>
      <c r="F217" s="35">
        <v>0</v>
      </c>
      <c r="G217" s="35">
        <v>2.2943</v>
      </c>
      <c r="H217" s="35">
        <v>0</v>
      </c>
      <c r="I217" s="35">
        <v>0</v>
      </c>
      <c r="J217" s="62" t="s">
        <v>200</v>
      </c>
      <c r="K217" s="62"/>
      <c r="L217" s="62"/>
      <c r="M217" s="62"/>
      <c r="N217" s="62"/>
      <c r="O217" s="62"/>
      <c r="P217" s="62"/>
      <c r="Q217" s="62"/>
    </row>
    <row r="218" spans="1:17" ht="15">
      <c r="A218" s="67"/>
      <c r="B218" s="68"/>
      <c r="C218" s="69"/>
      <c r="D218" s="32">
        <v>2018</v>
      </c>
      <c r="E218" s="35">
        <f t="shared" si="27"/>
        <v>2.3143</v>
      </c>
      <c r="F218" s="35">
        <v>0</v>
      </c>
      <c r="G218" s="35">
        <v>2.3143</v>
      </c>
      <c r="H218" s="35">
        <v>0</v>
      </c>
      <c r="I218" s="35">
        <v>0</v>
      </c>
      <c r="J218" s="62" t="s">
        <v>200</v>
      </c>
      <c r="K218" s="62"/>
      <c r="L218" s="62"/>
      <c r="M218" s="62"/>
      <c r="N218" s="62"/>
      <c r="O218" s="62"/>
      <c r="P218" s="62"/>
      <c r="Q218" s="62"/>
    </row>
    <row r="219" spans="1:17" ht="15">
      <c r="A219" s="67"/>
      <c r="B219" s="68"/>
      <c r="C219" s="69"/>
      <c r="D219" s="32">
        <v>2019</v>
      </c>
      <c r="E219" s="35">
        <f t="shared" si="27"/>
        <v>2.3382</v>
      </c>
      <c r="F219" s="35">
        <v>0</v>
      </c>
      <c r="G219" s="35">
        <v>2.3382</v>
      </c>
      <c r="H219" s="35">
        <v>0</v>
      </c>
      <c r="I219" s="35">
        <v>0</v>
      </c>
      <c r="J219" s="62" t="s">
        <v>200</v>
      </c>
      <c r="K219" s="62"/>
      <c r="L219" s="62"/>
      <c r="M219" s="62"/>
      <c r="N219" s="62"/>
      <c r="O219" s="62"/>
      <c r="P219" s="62"/>
      <c r="Q219" s="62"/>
    </row>
    <row r="220" spans="1:17" ht="15">
      <c r="A220" s="67"/>
      <c r="B220" s="68"/>
      <c r="C220" s="69"/>
      <c r="D220" s="32">
        <v>2020</v>
      </c>
      <c r="E220" s="35">
        <f t="shared" si="27"/>
        <v>2.5059</v>
      </c>
      <c r="F220" s="35">
        <v>0</v>
      </c>
      <c r="G220" s="35">
        <v>2.5059</v>
      </c>
      <c r="H220" s="35">
        <v>0</v>
      </c>
      <c r="I220" s="35">
        <v>0</v>
      </c>
      <c r="J220" s="62" t="s">
        <v>200</v>
      </c>
      <c r="K220" s="62"/>
      <c r="L220" s="62"/>
      <c r="M220" s="62"/>
      <c r="N220" s="62"/>
      <c r="O220" s="62"/>
      <c r="P220" s="62"/>
      <c r="Q220" s="62"/>
    </row>
    <row r="221" spans="1:17" ht="66" customHeight="1">
      <c r="A221" s="67" t="s">
        <v>194</v>
      </c>
      <c r="B221" s="68" t="s">
        <v>140</v>
      </c>
      <c r="C221" s="69" t="s">
        <v>23</v>
      </c>
      <c r="D221" s="44" t="s">
        <v>19</v>
      </c>
      <c r="E221" s="35">
        <f>E222+E223+E224+E225+E226+E227</f>
        <v>0.1131</v>
      </c>
      <c r="F221" s="35">
        <f>F222+F223+F224+F225+F226+F227</f>
        <v>0</v>
      </c>
      <c r="G221" s="35">
        <f>G222+G223+G224+G225+G226+G227</f>
        <v>0.1131</v>
      </c>
      <c r="H221" s="35">
        <f>H222+H223+H224+H225+H226+H227</f>
        <v>0</v>
      </c>
      <c r="I221" s="35">
        <f>I222+I223+I224+I225+I226+I227</f>
        <v>0</v>
      </c>
      <c r="J221" s="62" t="s">
        <v>199</v>
      </c>
      <c r="K221" s="62"/>
      <c r="L221" s="62"/>
      <c r="M221" s="62"/>
      <c r="N221" s="62"/>
      <c r="O221" s="62"/>
      <c r="P221" s="62"/>
      <c r="Q221" s="62"/>
    </row>
    <row r="222" spans="1:17" ht="15">
      <c r="A222" s="67"/>
      <c r="B222" s="68"/>
      <c r="C222" s="69"/>
      <c r="D222" s="32">
        <v>2015</v>
      </c>
      <c r="E222" s="35">
        <f aca="true" t="shared" si="28" ref="E222:E227">F222+G222+H222+I222</f>
        <v>0.0166</v>
      </c>
      <c r="F222" s="35">
        <v>0</v>
      </c>
      <c r="G222" s="35">
        <v>0.0166</v>
      </c>
      <c r="H222" s="35">
        <v>0</v>
      </c>
      <c r="I222" s="35">
        <v>0</v>
      </c>
      <c r="J222" s="62" t="s">
        <v>200</v>
      </c>
      <c r="K222" s="62"/>
      <c r="L222" s="62"/>
      <c r="M222" s="62"/>
      <c r="N222" s="62"/>
      <c r="O222" s="62"/>
      <c r="P222" s="62"/>
      <c r="Q222" s="62"/>
    </row>
    <row r="223" spans="1:17" ht="15">
      <c r="A223" s="67"/>
      <c r="B223" s="68"/>
      <c r="C223" s="69"/>
      <c r="D223" s="32">
        <v>2016</v>
      </c>
      <c r="E223" s="35">
        <f t="shared" si="28"/>
        <v>0.0181</v>
      </c>
      <c r="F223" s="35">
        <v>0</v>
      </c>
      <c r="G223" s="35">
        <v>0.0181</v>
      </c>
      <c r="H223" s="35">
        <v>0</v>
      </c>
      <c r="I223" s="35">
        <v>0</v>
      </c>
      <c r="J223" s="62" t="s">
        <v>200</v>
      </c>
      <c r="K223" s="62"/>
      <c r="L223" s="62"/>
      <c r="M223" s="62"/>
      <c r="N223" s="62"/>
      <c r="O223" s="62"/>
      <c r="P223" s="62"/>
      <c r="Q223" s="62"/>
    </row>
    <row r="224" spans="1:17" ht="15">
      <c r="A224" s="67"/>
      <c r="B224" s="68"/>
      <c r="C224" s="69"/>
      <c r="D224" s="32">
        <v>2017</v>
      </c>
      <c r="E224" s="35">
        <f t="shared" si="28"/>
        <v>0.0195</v>
      </c>
      <c r="F224" s="35">
        <v>0</v>
      </c>
      <c r="G224" s="35">
        <v>0.0195</v>
      </c>
      <c r="H224" s="35">
        <v>0</v>
      </c>
      <c r="I224" s="35">
        <v>0</v>
      </c>
      <c r="J224" s="62" t="s">
        <v>200</v>
      </c>
      <c r="K224" s="62"/>
      <c r="L224" s="62"/>
      <c r="M224" s="62"/>
      <c r="N224" s="62"/>
      <c r="O224" s="62"/>
      <c r="P224" s="62"/>
      <c r="Q224" s="62"/>
    </row>
    <row r="225" spans="1:17" ht="15">
      <c r="A225" s="67"/>
      <c r="B225" s="68"/>
      <c r="C225" s="69"/>
      <c r="D225" s="32">
        <v>2018</v>
      </c>
      <c r="E225" s="35">
        <f t="shared" si="28"/>
        <v>0.0211</v>
      </c>
      <c r="F225" s="35">
        <v>0</v>
      </c>
      <c r="G225" s="35">
        <v>0.0211</v>
      </c>
      <c r="H225" s="35">
        <v>0</v>
      </c>
      <c r="I225" s="35">
        <v>0</v>
      </c>
      <c r="J225" s="62" t="s">
        <v>200</v>
      </c>
      <c r="K225" s="62"/>
      <c r="L225" s="62"/>
      <c r="M225" s="62"/>
      <c r="N225" s="62"/>
      <c r="O225" s="62"/>
      <c r="P225" s="62"/>
      <c r="Q225" s="62"/>
    </row>
    <row r="226" spans="1:17" ht="15">
      <c r="A226" s="67"/>
      <c r="B226" s="68"/>
      <c r="C226" s="69"/>
      <c r="D226" s="32">
        <v>2019</v>
      </c>
      <c r="E226" s="35">
        <f t="shared" si="28"/>
        <v>0.0212</v>
      </c>
      <c r="F226" s="35">
        <v>0</v>
      </c>
      <c r="G226" s="35">
        <v>0.0212</v>
      </c>
      <c r="H226" s="35">
        <v>0</v>
      </c>
      <c r="I226" s="35">
        <v>0</v>
      </c>
      <c r="J226" s="62" t="s">
        <v>200</v>
      </c>
      <c r="K226" s="62"/>
      <c r="L226" s="62"/>
      <c r="M226" s="62"/>
      <c r="N226" s="62"/>
      <c r="O226" s="62"/>
      <c r="P226" s="62"/>
      <c r="Q226" s="62"/>
    </row>
    <row r="227" spans="1:17" ht="15">
      <c r="A227" s="67"/>
      <c r="B227" s="68"/>
      <c r="C227" s="69"/>
      <c r="D227" s="32">
        <v>2020</v>
      </c>
      <c r="E227" s="35">
        <f t="shared" si="28"/>
        <v>0.0166</v>
      </c>
      <c r="F227" s="35">
        <v>0</v>
      </c>
      <c r="G227" s="35">
        <v>0.0166</v>
      </c>
      <c r="H227" s="35">
        <v>0</v>
      </c>
      <c r="I227" s="35">
        <v>0</v>
      </c>
      <c r="J227" s="62" t="s">
        <v>200</v>
      </c>
      <c r="K227" s="62"/>
      <c r="L227" s="62"/>
      <c r="M227" s="62"/>
      <c r="N227" s="62"/>
      <c r="O227" s="62"/>
      <c r="P227" s="62"/>
      <c r="Q227" s="62"/>
    </row>
    <row r="228" spans="1:17" ht="93.75" customHeight="1">
      <c r="A228" s="67" t="s">
        <v>195</v>
      </c>
      <c r="B228" s="68" t="s">
        <v>149</v>
      </c>
      <c r="C228" s="69" t="s">
        <v>23</v>
      </c>
      <c r="D228" s="44" t="s">
        <v>19</v>
      </c>
      <c r="E228" s="35">
        <f>E229+E230+E231+E232+E233+E234</f>
        <v>0.9216</v>
      </c>
      <c r="F228" s="35">
        <f>F229+F230+F231+F232+F233+F234</f>
        <v>0</v>
      </c>
      <c r="G228" s="35">
        <f>G229+G230+G231+G232+G233+G234</f>
        <v>0.9216</v>
      </c>
      <c r="H228" s="35">
        <f>H229+H230+H231+H232+H233+H234</f>
        <v>0</v>
      </c>
      <c r="I228" s="35">
        <f>I229+I230+I231+I232+I233+I234</f>
        <v>0</v>
      </c>
      <c r="J228" s="59" t="s">
        <v>199</v>
      </c>
      <c r="K228" s="59"/>
      <c r="L228" s="59"/>
      <c r="M228" s="59"/>
      <c r="N228" s="59"/>
      <c r="O228" s="59"/>
      <c r="P228" s="59"/>
      <c r="Q228" s="59"/>
    </row>
    <row r="229" spans="1:17" ht="15">
      <c r="A229" s="67"/>
      <c r="B229" s="68"/>
      <c r="C229" s="69"/>
      <c r="D229" s="32">
        <v>2015</v>
      </c>
      <c r="E229" s="35">
        <f aca="true" t="shared" si="29" ref="E229:E234">F229+G229+H229+I229</f>
        <v>0</v>
      </c>
      <c r="F229" s="35">
        <v>0</v>
      </c>
      <c r="G229" s="35">
        <v>0</v>
      </c>
      <c r="H229" s="35">
        <v>0</v>
      </c>
      <c r="I229" s="35">
        <v>0</v>
      </c>
      <c r="J229" s="59" t="s">
        <v>148</v>
      </c>
      <c r="K229" s="59"/>
      <c r="L229" s="59"/>
      <c r="M229" s="59"/>
      <c r="N229" s="59"/>
      <c r="O229" s="59"/>
      <c r="P229" s="59"/>
      <c r="Q229" s="59"/>
    </row>
    <row r="230" spans="1:17" ht="15">
      <c r="A230" s="67"/>
      <c r="B230" s="68"/>
      <c r="C230" s="69"/>
      <c r="D230" s="32">
        <v>2016</v>
      </c>
      <c r="E230" s="35">
        <f t="shared" si="29"/>
        <v>0.2144</v>
      </c>
      <c r="F230" s="35">
        <v>0</v>
      </c>
      <c r="G230" s="35">
        <v>0.2144</v>
      </c>
      <c r="H230" s="35">
        <v>0</v>
      </c>
      <c r="I230" s="35">
        <v>0</v>
      </c>
      <c r="J230" s="59" t="s">
        <v>200</v>
      </c>
      <c r="K230" s="59"/>
      <c r="L230" s="59"/>
      <c r="M230" s="59"/>
      <c r="N230" s="59"/>
      <c r="O230" s="59"/>
      <c r="P230" s="59"/>
      <c r="Q230" s="59"/>
    </row>
    <row r="231" spans="1:17" ht="15">
      <c r="A231" s="67"/>
      <c r="B231" s="68"/>
      <c r="C231" s="69"/>
      <c r="D231" s="32">
        <v>2017</v>
      </c>
      <c r="E231" s="35">
        <f t="shared" si="29"/>
        <v>0.2241</v>
      </c>
      <c r="F231" s="35">
        <v>0</v>
      </c>
      <c r="G231" s="35">
        <f>0.2213+0.0011+0.0007+0.001</f>
        <v>0.2241</v>
      </c>
      <c r="H231" s="35">
        <v>0</v>
      </c>
      <c r="I231" s="35">
        <v>0</v>
      </c>
      <c r="J231" s="59" t="s">
        <v>200</v>
      </c>
      <c r="K231" s="59"/>
      <c r="L231" s="59"/>
      <c r="M231" s="59"/>
      <c r="N231" s="59"/>
      <c r="O231" s="59"/>
      <c r="P231" s="59"/>
      <c r="Q231" s="59"/>
    </row>
    <row r="232" spans="1:17" ht="15">
      <c r="A232" s="67"/>
      <c r="B232" s="68"/>
      <c r="C232" s="69"/>
      <c r="D232" s="32">
        <v>2018</v>
      </c>
      <c r="E232" s="35">
        <f t="shared" si="29"/>
        <v>0.2362</v>
      </c>
      <c r="F232" s="35">
        <v>0</v>
      </c>
      <c r="G232" s="35">
        <v>0.2362</v>
      </c>
      <c r="H232" s="35">
        <v>0</v>
      </c>
      <c r="I232" s="35">
        <v>0</v>
      </c>
      <c r="J232" s="59" t="s">
        <v>200</v>
      </c>
      <c r="K232" s="59"/>
      <c r="L232" s="59"/>
      <c r="M232" s="59"/>
      <c r="N232" s="59"/>
      <c r="O232" s="59"/>
      <c r="P232" s="59"/>
      <c r="Q232" s="59"/>
    </row>
    <row r="233" spans="1:17" ht="15">
      <c r="A233" s="67"/>
      <c r="B233" s="68"/>
      <c r="C233" s="69"/>
      <c r="D233" s="32">
        <v>2019</v>
      </c>
      <c r="E233" s="35">
        <f t="shared" si="29"/>
        <v>0.2469</v>
      </c>
      <c r="F233" s="35">
        <v>0</v>
      </c>
      <c r="G233" s="35">
        <v>0.2469</v>
      </c>
      <c r="H233" s="35">
        <v>0</v>
      </c>
      <c r="I233" s="35">
        <v>0</v>
      </c>
      <c r="J233" s="59" t="s">
        <v>200</v>
      </c>
      <c r="K233" s="59"/>
      <c r="L233" s="59"/>
      <c r="M233" s="59"/>
      <c r="N233" s="59"/>
      <c r="O233" s="59"/>
      <c r="P233" s="59"/>
      <c r="Q233" s="59"/>
    </row>
    <row r="234" spans="1:17" ht="15">
      <c r="A234" s="67"/>
      <c r="B234" s="68"/>
      <c r="C234" s="69"/>
      <c r="D234" s="32">
        <v>2020</v>
      </c>
      <c r="E234" s="35">
        <f t="shared" si="29"/>
        <v>0</v>
      </c>
      <c r="F234" s="35">
        <v>0</v>
      </c>
      <c r="G234" s="35">
        <v>0</v>
      </c>
      <c r="H234" s="35">
        <v>0</v>
      </c>
      <c r="I234" s="35">
        <v>0</v>
      </c>
      <c r="J234" s="59" t="s">
        <v>148</v>
      </c>
      <c r="K234" s="59"/>
      <c r="L234" s="59"/>
      <c r="M234" s="59"/>
      <c r="N234" s="59"/>
      <c r="O234" s="59"/>
      <c r="P234" s="59"/>
      <c r="Q234" s="59"/>
    </row>
    <row r="235" spans="1:17" s="50" customFormat="1" ht="14.25" customHeight="1">
      <c r="A235" s="60" t="s">
        <v>196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1:17" ht="15">
      <c r="A236" s="67"/>
      <c r="B236" s="67"/>
      <c r="C236" s="67"/>
      <c r="D236" s="44" t="s">
        <v>19</v>
      </c>
      <c r="E236" s="58">
        <f>E237+E238+E239+E240+E241+E242</f>
        <v>26508.217937089998</v>
      </c>
      <c r="F236" s="53">
        <f>F237+F238+F239+F240+F241+F242</f>
        <v>7875.70857269</v>
      </c>
      <c r="G236" s="58">
        <f>G237+G238+G239+G240+G241+G242</f>
        <v>18629.1060644</v>
      </c>
      <c r="H236" s="35">
        <f>H237+H238+H239+H240+H241+H242</f>
        <v>3.4033</v>
      </c>
      <c r="I236" s="35">
        <f>I237+I238+I239+I240+I241+I242</f>
        <v>0</v>
      </c>
      <c r="J236" s="61" t="s">
        <v>148</v>
      </c>
      <c r="K236" s="61"/>
      <c r="L236" s="61"/>
      <c r="M236" s="61"/>
      <c r="N236" s="61"/>
      <c r="O236" s="61"/>
      <c r="P236" s="61"/>
      <c r="Q236" s="61"/>
    </row>
    <row r="237" spans="1:17" ht="15">
      <c r="A237" s="67"/>
      <c r="B237" s="67"/>
      <c r="C237" s="67"/>
      <c r="D237" s="32">
        <v>2015</v>
      </c>
      <c r="E237" s="55">
        <f aca="true" t="shared" si="30" ref="E237:E242">F237+G237+H237+I237</f>
        <v>4201.319</v>
      </c>
      <c r="F237" s="54">
        <f>F23+F30+F37+F44+F51+F58+F65+F72+F79+F86+F93+F100+F107+F114+F121+F128+F135+F142+F149+F156+F163+F180+F187+F194+F201+F208+F215+F222+F229+F170</f>
        <v>1268.7803000000001</v>
      </c>
      <c r="G237" s="55">
        <f>G23+G30+G37+G44+G51+G58+G65+G72+G79+G86+G93+G100+G107+G114+G121+G128+G135+G142+G149+G156+G163+G180+G187+G194+G201+G208+G215+G222+G229+G170</f>
        <v>2932.5387</v>
      </c>
      <c r="H237" s="35">
        <f>H23+H30+H37+H44+H51+H58+H65+H72+H79+H86+H93+H100+H107+H114+H121+H128+H135+H142+H149+H156+H163+H180+H187+H194+H201+H208+H215+H222+H229+H170</f>
        <v>0</v>
      </c>
      <c r="I237" s="35">
        <f>I23+I30+I37+I44+I51+I58+I65+I72+I79+I86+I93+I100+I107+I114+I121+I128+I135+I142+I149+I156+I163+I180+I187+I194+I201+I208+I215+I222+I229+I170</f>
        <v>0</v>
      </c>
      <c r="J237" s="61"/>
      <c r="K237" s="61"/>
      <c r="L237" s="61"/>
      <c r="M237" s="61"/>
      <c r="N237" s="61"/>
      <c r="O237" s="61"/>
      <c r="P237" s="61"/>
      <c r="Q237" s="61"/>
    </row>
    <row r="238" spans="1:17" ht="15">
      <c r="A238" s="67"/>
      <c r="B238" s="67"/>
      <c r="C238" s="67"/>
      <c r="D238" s="32">
        <v>2016</v>
      </c>
      <c r="E238" s="55">
        <f t="shared" si="30"/>
        <v>4359.158427</v>
      </c>
      <c r="F238" s="54">
        <f aca="true" t="shared" si="31" ref="F238:I242">F24+F31+F38+F45+F52+F59+F66+F73+F80+F87+F94+F101+F108+F115+F122+F129+F136+F143+F150+F157+F164+F181+F188+F195+F202+F209+F216+F223+F230+F171</f>
        <v>1279.7122270000002</v>
      </c>
      <c r="G238" s="55">
        <f t="shared" si="31"/>
        <v>3076.0429000000004</v>
      </c>
      <c r="H238" s="35">
        <f t="shared" si="31"/>
        <v>3.4033</v>
      </c>
      <c r="I238" s="35">
        <f t="shared" si="31"/>
        <v>0</v>
      </c>
      <c r="J238" s="61"/>
      <c r="K238" s="61"/>
      <c r="L238" s="61"/>
      <c r="M238" s="61"/>
      <c r="N238" s="61"/>
      <c r="O238" s="61"/>
      <c r="P238" s="61"/>
      <c r="Q238" s="61"/>
    </row>
    <row r="239" spans="1:17" ht="15">
      <c r="A239" s="67"/>
      <c r="B239" s="67"/>
      <c r="C239" s="67"/>
      <c r="D239" s="32">
        <v>2017</v>
      </c>
      <c r="E239" s="56">
        <f t="shared" si="30"/>
        <v>4607.345010090001</v>
      </c>
      <c r="F239" s="53">
        <f t="shared" si="31"/>
        <v>1396.8102456900003</v>
      </c>
      <c r="G239" s="56">
        <f t="shared" si="31"/>
        <v>3210.5347644000003</v>
      </c>
      <c r="H239" s="35">
        <f t="shared" si="31"/>
        <v>0</v>
      </c>
      <c r="I239" s="35">
        <f t="shared" si="31"/>
        <v>0</v>
      </c>
      <c r="J239" s="61"/>
      <c r="K239" s="61"/>
      <c r="L239" s="61"/>
      <c r="M239" s="61"/>
      <c r="N239" s="61"/>
      <c r="O239" s="61"/>
      <c r="P239" s="61"/>
      <c r="Q239" s="61"/>
    </row>
    <row r="240" spans="1:17" ht="15">
      <c r="A240" s="67"/>
      <c r="B240" s="67"/>
      <c r="C240" s="67"/>
      <c r="D240" s="32">
        <v>2018</v>
      </c>
      <c r="E240" s="55">
        <f t="shared" si="30"/>
        <v>4577.405799999999</v>
      </c>
      <c r="F240" s="54">
        <f t="shared" si="31"/>
        <v>1289.8858999999998</v>
      </c>
      <c r="G240" s="55">
        <f t="shared" si="31"/>
        <v>3287.5198999999993</v>
      </c>
      <c r="H240" s="35">
        <f t="shared" si="31"/>
        <v>0</v>
      </c>
      <c r="I240" s="35">
        <f t="shared" si="31"/>
        <v>0</v>
      </c>
      <c r="J240" s="61"/>
      <c r="K240" s="61"/>
      <c r="L240" s="61"/>
      <c r="M240" s="61"/>
      <c r="N240" s="61"/>
      <c r="O240" s="61"/>
      <c r="P240" s="61"/>
      <c r="Q240" s="61"/>
    </row>
    <row r="241" spans="1:17" ht="15">
      <c r="A241" s="67"/>
      <c r="B241" s="67"/>
      <c r="C241" s="67"/>
      <c r="D241" s="32">
        <v>2019</v>
      </c>
      <c r="E241" s="55">
        <f t="shared" si="30"/>
        <v>4652.8599</v>
      </c>
      <c r="F241" s="54">
        <f t="shared" si="31"/>
        <v>1237.6327999999999</v>
      </c>
      <c r="G241" s="55">
        <f t="shared" si="31"/>
        <v>3415.2271000000005</v>
      </c>
      <c r="H241" s="35">
        <f t="shared" si="31"/>
        <v>0</v>
      </c>
      <c r="I241" s="35">
        <f t="shared" si="31"/>
        <v>0</v>
      </c>
      <c r="J241" s="61"/>
      <c r="K241" s="61"/>
      <c r="L241" s="61"/>
      <c r="M241" s="61"/>
      <c r="N241" s="61"/>
      <c r="O241" s="61"/>
      <c r="P241" s="61"/>
      <c r="Q241" s="61"/>
    </row>
    <row r="242" spans="1:17" ht="15">
      <c r="A242" s="67"/>
      <c r="B242" s="67"/>
      <c r="C242" s="67"/>
      <c r="D242" s="32">
        <v>2020</v>
      </c>
      <c r="E242" s="55">
        <f t="shared" si="30"/>
        <v>4110.1298</v>
      </c>
      <c r="F242" s="54">
        <f t="shared" si="31"/>
        <v>1402.8871000000001</v>
      </c>
      <c r="G242" s="55">
        <f t="shared" si="31"/>
        <v>2707.2427</v>
      </c>
      <c r="H242" s="35">
        <f t="shared" si="31"/>
        <v>0</v>
      </c>
      <c r="I242" s="35">
        <f t="shared" si="31"/>
        <v>0</v>
      </c>
      <c r="J242" s="61"/>
      <c r="K242" s="61"/>
      <c r="L242" s="61"/>
      <c r="M242" s="61"/>
      <c r="N242" s="61"/>
      <c r="O242" s="61"/>
      <c r="P242" s="61"/>
      <c r="Q242" s="61"/>
    </row>
    <row r="247" spans="2:12" s="40" customFormat="1" ht="16.5">
      <c r="B247" s="51" t="s">
        <v>145</v>
      </c>
      <c r="L247" s="41" t="s">
        <v>151</v>
      </c>
    </row>
    <row r="248" ht="15">
      <c r="J248" s="52"/>
    </row>
    <row r="249" ht="15">
      <c r="J249" s="52"/>
    </row>
    <row r="250" ht="15">
      <c r="G250" s="57"/>
    </row>
    <row r="258" ht="15">
      <c r="J258" s="52"/>
    </row>
  </sheetData>
  <sheetProtection/>
  <mergeCells count="393">
    <mergeCell ref="A169:A175"/>
    <mergeCell ref="B169:B175"/>
    <mergeCell ref="C169:C175"/>
    <mergeCell ref="J169:Q175"/>
    <mergeCell ref="J64:M64"/>
    <mergeCell ref="J65:M65"/>
    <mergeCell ref="J91:M91"/>
    <mergeCell ref="N91:Q91"/>
    <mergeCell ref="J88:M88"/>
    <mergeCell ref="N88:Q88"/>
    <mergeCell ref="J219:Q219"/>
    <mergeCell ref="J83:Q83"/>
    <mergeCell ref="A176:Q176"/>
    <mergeCell ref="J82:Q82"/>
    <mergeCell ref="J168:Q168"/>
    <mergeCell ref="N90:Q90"/>
    <mergeCell ref="A207:A213"/>
    <mergeCell ref="B207:B213"/>
    <mergeCell ref="C207:C213"/>
    <mergeCell ref="C214:C220"/>
    <mergeCell ref="A236:C242"/>
    <mergeCell ref="A11:O11"/>
    <mergeCell ref="A12:O12"/>
    <mergeCell ref="A13:O13"/>
    <mergeCell ref="J106:K106"/>
    <mergeCell ref="A214:A220"/>
    <mergeCell ref="J85:M85"/>
    <mergeCell ref="A221:A227"/>
    <mergeCell ref="B221:B227"/>
    <mergeCell ref="C221:C227"/>
    <mergeCell ref="B214:B220"/>
    <mergeCell ref="L99:N99"/>
    <mergeCell ref="J99:K99"/>
    <mergeCell ref="J100:K100"/>
    <mergeCell ref="A162:A168"/>
    <mergeCell ref="J24:M24"/>
    <mergeCell ref="J190:Q190"/>
    <mergeCell ref="J213:Q213"/>
    <mergeCell ref="J184:Q184"/>
    <mergeCell ref="J105:K105"/>
    <mergeCell ref="J94:Q94"/>
    <mergeCell ref="P28:Q28"/>
    <mergeCell ref="N86:Q86"/>
    <mergeCell ref="M32:Q32"/>
    <mergeCell ref="O50:Q50"/>
    <mergeCell ref="J66:M66"/>
    <mergeCell ref="J89:M89"/>
    <mergeCell ref="N89:Q89"/>
    <mergeCell ref="J90:M90"/>
    <mergeCell ref="N64:Q64"/>
    <mergeCell ref="J50:L50"/>
    <mergeCell ref="O52:Q52"/>
    <mergeCell ref="J51:L51"/>
    <mergeCell ref="J52:L52"/>
    <mergeCell ref="A20:Q20"/>
    <mergeCell ref="A21:Q21"/>
    <mergeCell ref="M34:Q34"/>
    <mergeCell ref="M35:Q35"/>
    <mergeCell ref="O51:Q51"/>
    <mergeCell ref="N28:O28"/>
    <mergeCell ref="J29:L29"/>
    <mergeCell ref="J22:M22"/>
    <mergeCell ref="J23:M23"/>
    <mergeCell ref="P26:Q26"/>
    <mergeCell ref="P27:Q27"/>
    <mergeCell ref="J15:Q17"/>
    <mergeCell ref="J18:Q18"/>
    <mergeCell ref="P22:Q22"/>
    <mergeCell ref="P23:Q23"/>
    <mergeCell ref="P24:Q24"/>
    <mergeCell ref="J92:Q92"/>
    <mergeCell ref="J93:Q93"/>
    <mergeCell ref="A19:Q19"/>
    <mergeCell ref="A22:A28"/>
    <mergeCell ref="B22:B28"/>
    <mergeCell ref="C22:C28"/>
    <mergeCell ref="N26:O26"/>
    <mergeCell ref="N27:O27"/>
    <mergeCell ref="N85:Q85"/>
    <mergeCell ref="M31:Q31"/>
    <mergeCell ref="C15:C17"/>
    <mergeCell ref="D15:D17"/>
    <mergeCell ref="H16:H17"/>
    <mergeCell ref="I16:I17"/>
    <mergeCell ref="E15:I15"/>
    <mergeCell ref="F16:F17"/>
    <mergeCell ref="B228:B234"/>
    <mergeCell ref="J96:Q96"/>
    <mergeCell ref="J97:Q97"/>
    <mergeCell ref="J98:Q98"/>
    <mergeCell ref="J189:Q189"/>
    <mergeCell ref="O56:Q56"/>
    <mergeCell ref="J95:Q95"/>
    <mergeCell ref="J86:M86"/>
    <mergeCell ref="J57:Q63"/>
    <mergeCell ref="J56:L56"/>
    <mergeCell ref="C43:C49"/>
    <mergeCell ref="J30:L30"/>
    <mergeCell ref="J31:L31"/>
    <mergeCell ref="J32:L32"/>
    <mergeCell ref="J33:L33"/>
    <mergeCell ref="J34:L34"/>
    <mergeCell ref="J35:L35"/>
    <mergeCell ref="J43:Q49"/>
    <mergeCell ref="M52:N52"/>
    <mergeCell ref="M33:Q33"/>
    <mergeCell ref="M51:N51"/>
    <mergeCell ref="O53:Q53"/>
    <mergeCell ref="O54:Q54"/>
    <mergeCell ref="O55:Q55"/>
    <mergeCell ref="M50:N50"/>
    <mergeCell ref="M53:N53"/>
    <mergeCell ref="M54:N54"/>
    <mergeCell ref="M55:N55"/>
    <mergeCell ref="J55:L55"/>
    <mergeCell ref="J53:L53"/>
    <mergeCell ref="J54:L54"/>
    <mergeCell ref="M56:N56"/>
    <mergeCell ref="J71:Q77"/>
    <mergeCell ref="J78:Q78"/>
    <mergeCell ref="N65:Q65"/>
    <mergeCell ref="N66:Q66"/>
    <mergeCell ref="N67:Q67"/>
    <mergeCell ref="N68:Q68"/>
    <mergeCell ref="J80:Q80"/>
    <mergeCell ref="J81:Q81"/>
    <mergeCell ref="J67:M67"/>
    <mergeCell ref="J68:M68"/>
    <mergeCell ref="J69:M69"/>
    <mergeCell ref="J70:M70"/>
    <mergeCell ref="N70:Q70"/>
    <mergeCell ref="N69:Q69"/>
    <mergeCell ref="J79:Q79"/>
    <mergeCell ref="J84:Q84"/>
    <mergeCell ref="J165:Q165"/>
    <mergeCell ref="O105:Q105"/>
    <mergeCell ref="J167:Q167"/>
    <mergeCell ref="O102:Q102"/>
    <mergeCell ref="O103:Q103"/>
    <mergeCell ref="O104:Q104"/>
    <mergeCell ref="O99:Q99"/>
    <mergeCell ref="O100:Q100"/>
    <mergeCell ref="O101:Q101"/>
    <mergeCell ref="B162:B168"/>
    <mergeCell ref="C162:C168"/>
    <mergeCell ref="J166:Q166"/>
    <mergeCell ref="L113:N113"/>
    <mergeCell ref="L100:N100"/>
    <mergeCell ref="L101:N101"/>
    <mergeCell ref="L103:N103"/>
    <mergeCell ref="J164:Q164"/>
    <mergeCell ref="P123:Q123"/>
    <mergeCell ref="J122:K122"/>
    <mergeCell ref="J111:K111"/>
    <mergeCell ref="J112:K112"/>
    <mergeCell ref="J162:Q162"/>
    <mergeCell ref="J108:K108"/>
    <mergeCell ref="L105:N105"/>
    <mergeCell ref="J161:Q161"/>
    <mergeCell ref="P124:Q124"/>
    <mergeCell ref="P125:Q125"/>
    <mergeCell ref="L115:N115"/>
    <mergeCell ref="J109:K109"/>
    <mergeCell ref="J110:K110"/>
    <mergeCell ref="J132:Q132"/>
    <mergeCell ref="J149:Q149"/>
    <mergeCell ref="J150:Q150"/>
    <mergeCell ref="J113:K113"/>
    <mergeCell ref="L112:N112"/>
    <mergeCell ref="O117:Q117"/>
    <mergeCell ref="O118:Q118"/>
    <mergeCell ref="P126:Q126"/>
    <mergeCell ref="J126:K126"/>
    <mergeCell ref="J115:K115"/>
    <mergeCell ref="J116:K116"/>
    <mergeCell ref="J114:K114"/>
    <mergeCell ref="J163:Q163"/>
    <mergeCell ref="O119:Q119"/>
    <mergeCell ref="L120:M120"/>
    <mergeCell ref="L121:M121"/>
    <mergeCell ref="L116:N116"/>
    <mergeCell ref="J119:K119"/>
    <mergeCell ref="L114:N114"/>
    <mergeCell ref="L119:N119"/>
    <mergeCell ref="J117:K117"/>
    <mergeCell ref="J120:K120"/>
    <mergeCell ref="J121:K121"/>
    <mergeCell ref="J123:K123"/>
    <mergeCell ref="L123:M123"/>
    <mergeCell ref="L124:M124"/>
    <mergeCell ref="L125:M125"/>
    <mergeCell ref="P122:Q122"/>
    <mergeCell ref="P120:Q120"/>
    <mergeCell ref="N120:O120"/>
    <mergeCell ref="L122:M122"/>
    <mergeCell ref="N122:O122"/>
    <mergeCell ref="P121:Q121"/>
    <mergeCell ref="N121:O121"/>
    <mergeCell ref="J124:K124"/>
    <mergeCell ref="L126:M126"/>
    <mergeCell ref="N123:O123"/>
    <mergeCell ref="J125:K125"/>
    <mergeCell ref="J118:K118"/>
    <mergeCell ref="L117:N117"/>
    <mergeCell ref="L118:N118"/>
    <mergeCell ref="N124:O124"/>
    <mergeCell ref="N125:O125"/>
    <mergeCell ref="N126:O126"/>
    <mergeCell ref="J148:Q148"/>
    <mergeCell ref="J127:Q127"/>
    <mergeCell ref="J128:Q128"/>
    <mergeCell ref="J129:Q129"/>
    <mergeCell ref="J130:Q130"/>
    <mergeCell ref="J157:Q157"/>
    <mergeCell ref="J133:Q133"/>
    <mergeCell ref="J134:Q140"/>
    <mergeCell ref="J141:Q147"/>
    <mergeCell ref="J131:Q131"/>
    <mergeCell ref="J158:Q158"/>
    <mergeCell ref="J159:Q159"/>
    <mergeCell ref="J160:Q160"/>
    <mergeCell ref="J151:Q151"/>
    <mergeCell ref="J152:Q152"/>
    <mergeCell ref="J153:Q153"/>
    <mergeCell ref="J154:Q154"/>
    <mergeCell ref="J156:Q156"/>
    <mergeCell ref="J155:Q155"/>
    <mergeCell ref="C106:C112"/>
    <mergeCell ref="A92:A98"/>
    <mergeCell ref="C228:C234"/>
    <mergeCell ref="C113:C119"/>
    <mergeCell ref="C134:C140"/>
    <mergeCell ref="C186:C192"/>
    <mergeCell ref="B120:B126"/>
    <mergeCell ref="A177:Q177"/>
    <mergeCell ref="A178:Q178"/>
    <mergeCell ref="A228:A234"/>
    <mergeCell ref="A29:A35"/>
    <mergeCell ref="B29:B35"/>
    <mergeCell ref="C29:C35"/>
    <mergeCell ref="A50:A56"/>
    <mergeCell ref="C179:C185"/>
    <mergeCell ref="C36:C42"/>
    <mergeCell ref="C71:C77"/>
    <mergeCell ref="C50:C56"/>
    <mergeCell ref="C57:C63"/>
    <mergeCell ref="C127:C133"/>
    <mergeCell ref="C64:C70"/>
    <mergeCell ref="B71:B77"/>
    <mergeCell ref="B92:B98"/>
    <mergeCell ref="C92:C98"/>
    <mergeCell ref="B113:B119"/>
    <mergeCell ref="B78:B84"/>
    <mergeCell ref="C85:C91"/>
    <mergeCell ref="C78:C84"/>
    <mergeCell ref="B99:B105"/>
    <mergeCell ref="C99:C105"/>
    <mergeCell ref="A36:A42"/>
    <mergeCell ref="B36:B42"/>
    <mergeCell ref="B50:B56"/>
    <mergeCell ref="A57:A63"/>
    <mergeCell ref="B57:B63"/>
    <mergeCell ref="A78:A84"/>
    <mergeCell ref="A43:A49"/>
    <mergeCell ref="B43:B49"/>
    <mergeCell ref="A179:A185"/>
    <mergeCell ref="A155:A161"/>
    <mergeCell ref="B179:B185"/>
    <mergeCell ref="A134:A140"/>
    <mergeCell ref="B134:B140"/>
    <mergeCell ref="A71:A77"/>
    <mergeCell ref="A85:A91"/>
    <mergeCell ref="A99:A105"/>
    <mergeCell ref="A106:A112"/>
    <mergeCell ref="B106:B112"/>
    <mergeCell ref="A15:A17"/>
    <mergeCell ref="B15:B17"/>
    <mergeCell ref="E16:E17"/>
    <mergeCell ref="G16:G17"/>
    <mergeCell ref="B85:B91"/>
    <mergeCell ref="A127:A133"/>
    <mergeCell ref="B64:B70"/>
    <mergeCell ref="A120:A126"/>
    <mergeCell ref="C120:C126"/>
    <mergeCell ref="A64:A70"/>
    <mergeCell ref="A141:A147"/>
    <mergeCell ref="B141:B147"/>
    <mergeCell ref="C141:C147"/>
    <mergeCell ref="A113:A119"/>
    <mergeCell ref="B155:B161"/>
    <mergeCell ref="C155:C161"/>
    <mergeCell ref="A148:A154"/>
    <mergeCell ref="B148:B154"/>
    <mergeCell ref="C148:C154"/>
    <mergeCell ref="B127:B133"/>
    <mergeCell ref="A186:A192"/>
    <mergeCell ref="B186:B192"/>
    <mergeCell ref="B200:B206"/>
    <mergeCell ref="C200:C206"/>
    <mergeCell ref="A200:A206"/>
    <mergeCell ref="A193:A199"/>
    <mergeCell ref="B193:B199"/>
    <mergeCell ref="C193:C199"/>
    <mergeCell ref="J185:Q185"/>
    <mergeCell ref="J186:Q186"/>
    <mergeCell ref="J187:Q187"/>
    <mergeCell ref="J188:Q188"/>
    <mergeCell ref="J179:Q179"/>
    <mergeCell ref="J180:Q180"/>
    <mergeCell ref="J181:Q181"/>
    <mergeCell ref="J182:Q182"/>
    <mergeCell ref="J183:Q183"/>
    <mergeCell ref="J206:Q206"/>
    <mergeCell ref="J191:Q191"/>
    <mergeCell ref="J192:Q192"/>
    <mergeCell ref="J193:Q193"/>
    <mergeCell ref="J194:Q194"/>
    <mergeCell ref="J195:Q195"/>
    <mergeCell ref="J196:Q196"/>
    <mergeCell ref="J197:Q197"/>
    <mergeCell ref="J209:Q209"/>
    <mergeCell ref="J210:Q210"/>
    <mergeCell ref="J211:Q211"/>
    <mergeCell ref="J212:Q212"/>
    <mergeCell ref="J214:Q214"/>
    <mergeCell ref="J207:Q207"/>
    <mergeCell ref="J208:Q208"/>
    <mergeCell ref="J103:K103"/>
    <mergeCell ref="J104:K104"/>
    <mergeCell ref="J28:M28"/>
    <mergeCell ref="P25:Q25"/>
    <mergeCell ref="N22:O22"/>
    <mergeCell ref="N23:O23"/>
    <mergeCell ref="N24:O24"/>
    <mergeCell ref="N25:O25"/>
    <mergeCell ref="J25:M25"/>
    <mergeCell ref="L104:N104"/>
    <mergeCell ref="L110:N110"/>
    <mergeCell ref="L111:N111"/>
    <mergeCell ref="J107:K107"/>
    <mergeCell ref="J26:M26"/>
    <mergeCell ref="J27:M27"/>
    <mergeCell ref="M29:Q29"/>
    <mergeCell ref="M30:Q30"/>
    <mergeCell ref="O110:Q110"/>
    <mergeCell ref="J101:K101"/>
    <mergeCell ref="J102:K102"/>
    <mergeCell ref="J87:M87"/>
    <mergeCell ref="N87:Q87"/>
    <mergeCell ref="L102:N102"/>
    <mergeCell ref="L106:N106"/>
    <mergeCell ref="J222:Q222"/>
    <mergeCell ref="J223:Q223"/>
    <mergeCell ref="O111:Q111"/>
    <mergeCell ref="L107:N107"/>
    <mergeCell ref="L108:N108"/>
    <mergeCell ref="L109:N109"/>
    <mergeCell ref="J224:Q224"/>
    <mergeCell ref="O116:Q116"/>
    <mergeCell ref="J198:Q198"/>
    <mergeCell ref="J199:Q199"/>
    <mergeCell ref="J220:Q220"/>
    <mergeCell ref="J221:Q221"/>
    <mergeCell ref="J215:Q215"/>
    <mergeCell ref="J216:Q216"/>
    <mergeCell ref="J217:Q217"/>
    <mergeCell ref="J218:Q218"/>
    <mergeCell ref="J225:Q225"/>
    <mergeCell ref="O106:Q106"/>
    <mergeCell ref="O107:Q107"/>
    <mergeCell ref="O108:Q108"/>
    <mergeCell ref="O109:Q109"/>
    <mergeCell ref="J226:Q226"/>
    <mergeCell ref="O112:Q112"/>
    <mergeCell ref="O113:Q113"/>
    <mergeCell ref="O114:Q114"/>
    <mergeCell ref="O115:Q115"/>
    <mergeCell ref="J234:Q234"/>
    <mergeCell ref="A235:Q235"/>
    <mergeCell ref="J236:Q242"/>
    <mergeCell ref="J200:Q200"/>
    <mergeCell ref="J201:Q201"/>
    <mergeCell ref="J202:Q202"/>
    <mergeCell ref="J203:Q203"/>
    <mergeCell ref="J204:Q204"/>
    <mergeCell ref="J205:Q205"/>
    <mergeCell ref="J227:Q227"/>
    <mergeCell ref="J233:Q233"/>
    <mergeCell ref="J228:Q228"/>
    <mergeCell ref="J229:Q229"/>
    <mergeCell ref="J230:Q230"/>
    <mergeCell ref="J231:Q231"/>
    <mergeCell ref="J232:Q232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3" r:id="rId1"/>
  <rowBreaks count="6" manualBreakCount="6">
    <brk id="70" max="16" man="1"/>
    <brk id="98" max="16" man="1"/>
    <brk id="126" max="16" man="1"/>
    <brk id="161" max="16" man="1"/>
    <brk id="199" max="16" man="1"/>
    <brk id="2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44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5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15">
      <c r="A9" s="144" t="s">
        <v>118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5">
      <c r="A10" s="144" t="s">
        <v>119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ht="15">
      <c r="A11" s="144" t="s">
        <v>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21"/>
      <c r="B13" s="121"/>
      <c r="C13" s="145" t="s">
        <v>23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">
      <c r="A14" s="121"/>
      <c r="B14" s="121"/>
      <c r="C14" s="140" t="s">
        <v>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ht="75" customHeight="1">
      <c r="A15" s="140" t="s">
        <v>5</v>
      </c>
      <c r="B15" s="140" t="s">
        <v>20</v>
      </c>
      <c r="C15" s="140" t="s">
        <v>6</v>
      </c>
      <c r="D15" s="140" t="s">
        <v>7</v>
      </c>
      <c r="E15" s="140" t="s">
        <v>21</v>
      </c>
      <c r="F15" s="140" t="s">
        <v>8</v>
      </c>
      <c r="G15" s="140" t="s">
        <v>9</v>
      </c>
      <c r="H15" s="140" t="s">
        <v>10</v>
      </c>
      <c r="I15" s="140"/>
      <c r="J15" s="140"/>
      <c r="K15" s="140"/>
      <c r="L15" s="140"/>
      <c r="M15" s="140" t="s">
        <v>11</v>
      </c>
    </row>
    <row r="16" spans="1:13" ht="15">
      <c r="A16" s="140"/>
      <c r="B16" s="140"/>
      <c r="C16" s="140"/>
      <c r="D16" s="140"/>
      <c r="E16" s="140"/>
      <c r="F16" s="140"/>
      <c r="G16" s="140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40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7" t="s">
        <v>34</v>
      </c>
      <c r="B18" s="141" t="s">
        <v>35</v>
      </c>
      <c r="C18" s="23"/>
      <c r="D18" s="23"/>
      <c r="E18" s="23"/>
      <c r="F18" s="20"/>
      <c r="G18" s="134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39"/>
      <c r="B19" s="142"/>
      <c r="C19" s="23"/>
      <c r="D19" s="23"/>
      <c r="E19" s="23"/>
      <c r="F19" s="23"/>
      <c r="G19" s="135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39"/>
      <c r="B20" s="142"/>
      <c r="C20" s="23"/>
      <c r="D20" s="23"/>
      <c r="E20" s="23"/>
      <c r="F20" s="23"/>
      <c r="G20" s="135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39"/>
      <c r="B21" s="142"/>
      <c r="C21" s="23"/>
      <c r="D21" s="23"/>
      <c r="E21" s="23"/>
      <c r="F21" s="23"/>
      <c r="G21" s="135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39"/>
      <c r="B22" s="142"/>
      <c r="C22" s="23"/>
      <c r="D22" s="23"/>
      <c r="E22" s="23"/>
      <c r="F22" s="23"/>
      <c r="G22" s="135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38"/>
      <c r="B23" s="143"/>
      <c r="C23" s="23"/>
      <c r="D23" s="23"/>
      <c r="E23" s="23"/>
      <c r="F23" s="23"/>
      <c r="G23" s="136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7" t="s">
        <v>42</v>
      </c>
      <c r="B25" s="122" t="s">
        <v>43</v>
      </c>
      <c r="C25" s="23"/>
      <c r="D25" s="23"/>
      <c r="E25" s="23"/>
      <c r="F25" s="23"/>
      <c r="G25" s="134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39"/>
      <c r="B26" s="123"/>
      <c r="C26" s="23"/>
      <c r="D26" s="23"/>
      <c r="E26" s="23"/>
      <c r="F26" s="23"/>
      <c r="G26" s="135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39"/>
      <c r="B27" s="123"/>
      <c r="C27" s="23"/>
      <c r="D27" s="23"/>
      <c r="E27" s="23"/>
      <c r="F27" s="23"/>
      <c r="G27" s="135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38"/>
      <c r="B28" s="124"/>
      <c r="C28" s="23"/>
      <c r="D28" s="23"/>
      <c r="E28" s="23"/>
      <c r="F28" s="23"/>
      <c r="G28" s="136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7" t="s">
        <v>44</v>
      </c>
      <c r="B29" s="122" t="s">
        <v>45</v>
      </c>
      <c r="C29" s="23"/>
      <c r="D29" s="23"/>
      <c r="E29" s="23"/>
      <c r="F29" s="23"/>
      <c r="G29" s="128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38"/>
      <c r="B30" s="124"/>
      <c r="C30" s="23"/>
      <c r="D30" s="23"/>
      <c r="E30" s="23"/>
      <c r="F30" s="23"/>
      <c r="G30" s="130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7" t="s">
        <v>48</v>
      </c>
      <c r="B31" s="122" t="s">
        <v>49</v>
      </c>
      <c r="C31" s="23"/>
      <c r="D31" s="23"/>
      <c r="E31" s="23"/>
      <c r="F31" s="23"/>
      <c r="G31" s="134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38"/>
      <c r="B32" s="124"/>
      <c r="C32" s="23"/>
      <c r="D32" s="23"/>
      <c r="E32" s="23"/>
      <c r="F32" s="23"/>
      <c r="G32" s="136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7" t="s">
        <v>57</v>
      </c>
      <c r="B35" s="122" t="s">
        <v>58</v>
      </c>
      <c r="C35" s="23"/>
      <c r="D35" s="23"/>
      <c r="E35" s="23"/>
      <c r="F35" s="23"/>
      <c r="G35" s="128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39"/>
      <c r="B36" s="123"/>
      <c r="C36" s="23"/>
      <c r="D36" s="23"/>
      <c r="E36" s="23"/>
      <c r="F36" s="23"/>
      <c r="G36" s="129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38"/>
      <c r="B37" s="124"/>
      <c r="C37" s="23"/>
      <c r="D37" s="23"/>
      <c r="E37" s="23"/>
      <c r="F37" s="23"/>
      <c r="G37" s="130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7" t="s">
        <v>61</v>
      </c>
      <c r="B38" s="122" t="s">
        <v>62</v>
      </c>
      <c r="C38" s="23"/>
      <c r="D38" s="23"/>
      <c r="E38" s="23"/>
      <c r="F38" s="23"/>
      <c r="G38" s="134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38"/>
      <c r="B39" s="124"/>
      <c r="C39" s="23"/>
      <c r="D39" s="23"/>
      <c r="E39" s="23"/>
      <c r="F39" s="23"/>
      <c r="G39" s="136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7" t="s">
        <v>63</v>
      </c>
      <c r="B40" s="122" t="s">
        <v>64</v>
      </c>
      <c r="C40" s="23"/>
      <c r="D40" s="23"/>
      <c r="E40" s="23"/>
      <c r="F40" s="23"/>
      <c r="G40" s="134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38"/>
      <c r="B41" s="124"/>
      <c r="C41" s="23"/>
      <c r="D41" s="23"/>
      <c r="E41" s="23"/>
      <c r="F41" s="23"/>
      <c r="G41" s="136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7" t="s">
        <v>65</v>
      </c>
      <c r="B42" s="122" t="s">
        <v>66</v>
      </c>
      <c r="C42" s="23"/>
      <c r="D42" s="23"/>
      <c r="E42" s="23"/>
      <c r="F42" s="23"/>
      <c r="G42" s="134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38"/>
      <c r="B43" s="124"/>
      <c r="C43" s="23"/>
      <c r="D43" s="23"/>
      <c r="E43" s="23"/>
      <c r="F43" s="23"/>
      <c r="G43" s="136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7" t="s">
        <v>77</v>
      </c>
      <c r="B47" s="122" t="s">
        <v>78</v>
      </c>
      <c r="C47" s="23"/>
      <c r="D47" s="23"/>
      <c r="E47" s="23"/>
      <c r="F47" s="23"/>
      <c r="G47" s="134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39"/>
      <c r="B48" s="123"/>
      <c r="C48" s="23"/>
      <c r="D48" s="23"/>
      <c r="E48" s="23"/>
      <c r="F48" s="23"/>
      <c r="G48" s="135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39"/>
      <c r="B49" s="123"/>
      <c r="C49" s="23"/>
      <c r="D49" s="23"/>
      <c r="E49" s="23"/>
      <c r="F49" s="23"/>
      <c r="G49" s="135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38"/>
      <c r="B50" s="124"/>
      <c r="C50" s="23"/>
      <c r="D50" s="23"/>
      <c r="E50" s="23"/>
      <c r="F50" s="23"/>
      <c r="G50" s="136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31" t="s">
        <v>81</v>
      </c>
      <c r="B52" s="122" t="s">
        <v>82</v>
      </c>
      <c r="C52" s="23"/>
      <c r="D52" s="23"/>
      <c r="E52" s="23"/>
      <c r="F52" s="20"/>
      <c r="G52" s="134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33"/>
      <c r="B53" s="123"/>
      <c r="C53" s="23"/>
      <c r="D53" s="23"/>
      <c r="E53" s="23"/>
      <c r="F53" s="20"/>
      <c r="G53" s="135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33"/>
      <c r="B54" s="123"/>
      <c r="C54" s="23"/>
      <c r="D54" s="23"/>
      <c r="E54" s="23"/>
      <c r="F54" s="20"/>
      <c r="G54" s="135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33"/>
      <c r="B55" s="123"/>
      <c r="C55" s="23"/>
      <c r="D55" s="23"/>
      <c r="E55" s="23"/>
      <c r="F55" s="20"/>
      <c r="G55" s="135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33"/>
      <c r="B56" s="123"/>
      <c r="C56" s="23"/>
      <c r="D56" s="23"/>
      <c r="E56" s="23"/>
      <c r="F56" s="20"/>
      <c r="G56" s="135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33"/>
      <c r="B57" s="123"/>
      <c r="C57" s="23"/>
      <c r="D57" s="23"/>
      <c r="E57" s="23"/>
      <c r="F57" s="20"/>
      <c r="G57" s="135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32"/>
      <c r="B58" s="124"/>
      <c r="C58" s="23"/>
      <c r="D58" s="23"/>
      <c r="E58" s="23"/>
      <c r="F58" s="20"/>
      <c r="G58" s="136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31" t="s">
        <v>83</v>
      </c>
      <c r="B59" s="122" t="s">
        <v>84</v>
      </c>
      <c r="C59" s="23"/>
      <c r="D59" s="23"/>
      <c r="E59" s="23"/>
      <c r="F59" s="20"/>
      <c r="G59" s="134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33"/>
      <c r="B60" s="123"/>
      <c r="C60" s="23"/>
      <c r="D60" s="23"/>
      <c r="E60" s="23"/>
      <c r="F60" s="20"/>
      <c r="G60" s="135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33"/>
      <c r="B61" s="123"/>
      <c r="C61" s="23"/>
      <c r="D61" s="23"/>
      <c r="E61" s="23"/>
      <c r="F61" s="20"/>
      <c r="G61" s="135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33"/>
      <c r="B62" s="123"/>
      <c r="C62" s="23"/>
      <c r="D62" s="23"/>
      <c r="E62" s="23"/>
      <c r="F62" s="20"/>
      <c r="G62" s="135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33"/>
      <c r="B63" s="123"/>
      <c r="C63" s="23"/>
      <c r="D63" s="23"/>
      <c r="E63" s="23"/>
      <c r="F63" s="20"/>
      <c r="G63" s="135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33"/>
      <c r="B64" s="123"/>
      <c r="C64" s="23"/>
      <c r="D64" s="23"/>
      <c r="E64" s="23"/>
      <c r="F64" s="20"/>
      <c r="G64" s="135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33"/>
      <c r="B65" s="123"/>
      <c r="C65" s="23"/>
      <c r="D65" s="23"/>
      <c r="E65" s="23"/>
      <c r="F65" s="20"/>
      <c r="G65" s="135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32"/>
      <c r="B66" s="124"/>
      <c r="C66" s="23"/>
      <c r="D66" s="23"/>
      <c r="E66" s="23"/>
      <c r="F66" s="20"/>
      <c r="G66" s="136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31" t="s">
        <v>91</v>
      </c>
      <c r="B67" s="122" t="s">
        <v>115</v>
      </c>
      <c r="C67" s="23"/>
      <c r="D67" s="23"/>
      <c r="E67" s="23"/>
      <c r="F67" s="20"/>
      <c r="G67" s="128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32"/>
      <c r="B68" s="124"/>
      <c r="C68" s="23"/>
      <c r="D68" s="23"/>
      <c r="E68" s="23"/>
      <c r="F68" s="20"/>
      <c r="G68" s="130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25" t="s">
        <v>98</v>
      </c>
      <c r="B69" s="122" t="s">
        <v>116</v>
      </c>
      <c r="C69" s="23"/>
      <c r="D69" s="23"/>
      <c r="E69" s="23"/>
      <c r="F69" s="20"/>
      <c r="G69" s="128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26"/>
      <c r="B70" s="123"/>
      <c r="C70" s="23"/>
      <c r="D70" s="23"/>
      <c r="E70" s="23"/>
      <c r="F70" s="20"/>
      <c r="G70" s="129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26"/>
      <c r="B71" s="123"/>
      <c r="C71" s="23"/>
      <c r="D71" s="23"/>
      <c r="E71" s="23"/>
      <c r="F71" s="20"/>
      <c r="G71" s="129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26"/>
      <c r="B72" s="123"/>
      <c r="C72" s="23"/>
      <c r="D72" s="23"/>
      <c r="E72" s="23"/>
      <c r="F72" s="20"/>
      <c r="G72" s="129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26"/>
      <c r="B73" s="123"/>
      <c r="C73" s="23"/>
      <c r="D73" s="23"/>
      <c r="E73" s="23"/>
      <c r="F73" s="20"/>
      <c r="G73" s="129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27"/>
      <c r="B74" s="124"/>
      <c r="C74" s="23"/>
      <c r="D74" s="23"/>
      <c r="E74" s="23"/>
      <c r="F74" s="20"/>
      <c r="G74" s="130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21" t="s">
        <v>19</v>
      </c>
      <c r="B76" s="121"/>
      <c r="C76" s="121"/>
      <c r="D76" s="121"/>
      <c r="E76" s="121"/>
      <c r="F76" s="121"/>
      <c r="G76" s="121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17" t="s">
        <v>1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">
      <c r="A80" s="117" t="s">
        <v>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">
      <c r="A81" s="117" t="s">
        <v>106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">
      <c r="A82" s="117" t="s">
        <v>22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5">
      <c r="A83" s="117" t="s">
        <v>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ht="15">
      <c r="A84" s="2"/>
    </row>
    <row r="85" spans="1:13" ht="15">
      <c r="A85" s="106"/>
      <c r="B85" s="106"/>
      <c r="C85" s="113" t="s">
        <v>23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5">
      <c r="A86" s="106"/>
      <c r="B86" s="106"/>
      <c r="C86" s="113" t="s">
        <v>4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5">
      <c r="A87" s="113" t="s">
        <v>5</v>
      </c>
      <c r="B87" s="113" t="s">
        <v>20</v>
      </c>
      <c r="C87" s="113" t="s">
        <v>6</v>
      </c>
      <c r="D87" s="113" t="s">
        <v>7</v>
      </c>
      <c r="E87" s="113" t="s">
        <v>21</v>
      </c>
      <c r="F87" s="113" t="s">
        <v>8</v>
      </c>
      <c r="G87" s="113" t="s">
        <v>9</v>
      </c>
      <c r="H87" s="113" t="s">
        <v>10</v>
      </c>
      <c r="I87" s="113"/>
      <c r="J87" s="113"/>
      <c r="K87" s="113"/>
      <c r="L87" s="113"/>
      <c r="M87" s="113" t="s">
        <v>11</v>
      </c>
    </row>
    <row r="88" spans="1:13" ht="15">
      <c r="A88" s="113"/>
      <c r="B88" s="113"/>
      <c r="C88" s="113"/>
      <c r="D88" s="113"/>
      <c r="E88" s="113"/>
      <c r="F88" s="113"/>
      <c r="G88" s="113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13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10" t="s">
        <v>34</v>
      </c>
      <c r="B90" s="114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11"/>
      <c r="B91" s="115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11"/>
      <c r="B92" s="115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11"/>
      <c r="B93" s="115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11"/>
      <c r="B94" s="115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12"/>
      <c r="B95" s="116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10" t="s">
        <v>42</v>
      </c>
      <c r="B97" s="107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11"/>
      <c r="B98" s="109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11"/>
      <c r="B99" s="109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12"/>
      <c r="B100" s="108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10" t="s">
        <v>44</v>
      </c>
      <c r="B101" s="107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12"/>
      <c r="B102" s="108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10" t="s">
        <v>48</v>
      </c>
      <c r="B103" s="107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12"/>
      <c r="B104" s="108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10" t="s">
        <v>57</v>
      </c>
      <c r="B107" s="107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11"/>
      <c r="B108" s="109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12"/>
      <c r="B109" s="108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10" t="s">
        <v>61</v>
      </c>
      <c r="B110" s="107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12"/>
      <c r="B111" s="108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10" t="s">
        <v>63</v>
      </c>
      <c r="B112" s="107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12"/>
      <c r="B113" s="108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10" t="s">
        <v>65</v>
      </c>
      <c r="B114" s="107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12"/>
      <c r="B115" s="108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10" t="s">
        <v>77</v>
      </c>
      <c r="B119" s="107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11"/>
      <c r="B120" s="109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11"/>
      <c r="B121" s="109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12"/>
      <c r="B122" s="108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03" t="s">
        <v>81</v>
      </c>
      <c r="B124" s="107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04"/>
      <c r="B125" s="109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04"/>
      <c r="B126" s="109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04"/>
      <c r="B127" s="109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04"/>
      <c r="B128" s="109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04"/>
      <c r="B129" s="109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05"/>
      <c r="B130" s="108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03" t="s">
        <v>83</v>
      </c>
      <c r="B131" s="107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04"/>
      <c r="B132" s="109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04"/>
      <c r="B133" s="109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04"/>
      <c r="B134" s="109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04"/>
      <c r="B135" s="109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04"/>
      <c r="B136" s="109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04"/>
      <c r="B137" s="109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05"/>
      <c r="B138" s="108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03" t="s">
        <v>91</v>
      </c>
      <c r="B139" s="107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05"/>
      <c r="B140" s="108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18" t="s">
        <v>98</v>
      </c>
      <c r="B141" s="107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19"/>
      <c r="B142" s="109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19"/>
      <c r="B143" s="109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19"/>
      <c r="B144" s="109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19"/>
      <c r="B145" s="109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20"/>
      <c r="B146" s="108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06" t="s">
        <v>19</v>
      </c>
      <c r="B148" s="106"/>
      <c r="C148" s="106"/>
      <c r="D148" s="106"/>
      <c r="E148" s="106"/>
      <c r="F148" s="106"/>
      <c r="G148" s="106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17" t="s">
        <v>1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1:13" ht="15">
      <c r="A152" s="117" t="s">
        <v>2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1:13" ht="15">
      <c r="A153" s="117" t="s">
        <v>107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1:13" ht="15">
      <c r="A154" s="117" t="s">
        <v>22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1:13" ht="15">
      <c r="A155" s="117" t="s">
        <v>3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ht="15">
      <c r="A156" s="2"/>
    </row>
    <row r="157" spans="1:13" ht="15">
      <c r="A157" s="106"/>
      <c r="B157" s="106"/>
      <c r="C157" s="113" t="s">
        <v>23</v>
      </c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1:13" ht="15">
      <c r="A158" s="106"/>
      <c r="B158" s="106"/>
      <c r="C158" s="113" t="s">
        <v>4</v>
      </c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1:13" ht="15">
      <c r="A159" s="113" t="s">
        <v>5</v>
      </c>
      <c r="B159" s="113" t="s">
        <v>20</v>
      </c>
      <c r="C159" s="113" t="s">
        <v>6</v>
      </c>
      <c r="D159" s="113" t="s">
        <v>7</v>
      </c>
      <c r="E159" s="113" t="s">
        <v>21</v>
      </c>
      <c r="F159" s="113" t="s">
        <v>8</v>
      </c>
      <c r="G159" s="113" t="s">
        <v>9</v>
      </c>
      <c r="H159" s="113" t="s">
        <v>10</v>
      </c>
      <c r="I159" s="113"/>
      <c r="J159" s="113"/>
      <c r="K159" s="113"/>
      <c r="L159" s="113"/>
      <c r="M159" s="113" t="s">
        <v>11</v>
      </c>
    </row>
    <row r="160" spans="1:13" ht="15">
      <c r="A160" s="113"/>
      <c r="B160" s="113"/>
      <c r="C160" s="113"/>
      <c r="D160" s="113"/>
      <c r="E160" s="113"/>
      <c r="F160" s="113"/>
      <c r="G160" s="113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13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10" t="s">
        <v>34</v>
      </c>
      <c r="B162" s="114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11"/>
      <c r="B163" s="115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11"/>
      <c r="B164" s="115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11"/>
      <c r="B165" s="115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11"/>
      <c r="B166" s="115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12"/>
      <c r="B167" s="116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10" t="s">
        <v>42</v>
      </c>
      <c r="B169" s="107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11"/>
      <c r="B170" s="109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11"/>
      <c r="B171" s="109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12"/>
      <c r="B172" s="108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10" t="s">
        <v>44</v>
      </c>
      <c r="B173" s="107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12"/>
      <c r="B174" s="108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10" t="s">
        <v>48</v>
      </c>
      <c r="B175" s="107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12"/>
      <c r="B176" s="108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10" t="s">
        <v>57</v>
      </c>
      <c r="B179" s="107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11"/>
      <c r="B180" s="109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12"/>
      <c r="B181" s="108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10" t="s">
        <v>61</v>
      </c>
      <c r="B182" s="107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12"/>
      <c r="B183" s="108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10" t="s">
        <v>63</v>
      </c>
      <c r="B184" s="107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12"/>
      <c r="B185" s="108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10" t="s">
        <v>65</v>
      </c>
      <c r="B186" s="107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12"/>
      <c r="B187" s="108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10" t="s">
        <v>77</v>
      </c>
      <c r="B191" s="107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11"/>
      <c r="B192" s="109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11"/>
      <c r="B193" s="109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12"/>
      <c r="B194" s="108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03" t="s">
        <v>81</v>
      </c>
      <c r="B196" s="107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04"/>
      <c r="B197" s="109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04"/>
      <c r="B198" s="109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04"/>
      <c r="B199" s="109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04"/>
      <c r="B200" s="109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04"/>
      <c r="B201" s="109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05"/>
      <c r="B202" s="108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03" t="s">
        <v>83</v>
      </c>
      <c r="B203" s="107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04"/>
      <c r="B204" s="109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04"/>
      <c r="B205" s="109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04"/>
      <c r="B206" s="109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04"/>
      <c r="B207" s="109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04"/>
      <c r="B208" s="109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04"/>
      <c r="B209" s="109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05"/>
      <c r="B210" s="108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03" t="s">
        <v>91</v>
      </c>
      <c r="B211" s="107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05"/>
      <c r="B212" s="108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18" t="s">
        <v>98</v>
      </c>
      <c r="B213" s="107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19"/>
      <c r="B214" s="109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19"/>
      <c r="B215" s="109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19"/>
      <c r="B216" s="109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19"/>
      <c r="B217" s="109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20"/>
      <c r="B218" s="108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06" t="s">
        <v>19</v>
      </c>
      <c r="B220" s="106"/>
      <c r="C220" s="106"/>
      <c r="D220" s="106"/>
      <c r="E220" s="106"/>
      <c r="F220" s="106"/>
      <c r="G220" s="106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17" t="s">
        <v>1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1:13" ht="15">
      <c r="A224" s="117" t="s">
        <v>2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1:13" ht="15">
      <c r="A225" s="117" t="s">
        <v>108</v>
      </c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1:13" ht="15">
      <c r="A226" s="117" t="s">
        <v>22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1:13" ht="15">
      <c r="A227" s="117" t="s">
        <v>3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ht="15">
      <c r="A228" s="2"/>
    </row>
    <row r="229" spans="1:13" ht="15">
      <c r="A229" s="106"/>
      <c r="B229" s="106"/>
      <c r="C229" s="113" t="s">
        <v>23</v>
      </c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1:13" ht="15">
      <c r="A230" s="106"/>
      <c r="B230" s="106"/>
      <c r="C230" s="113" t="s">
        <v>4</v>
      </c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1:13" ht="15">
      <c r="A231" s="113" t="s">
        <v>5</v>
      </c>
      <c r="B231" s="113" t="s">
        <v>20</v>
      </c>
      <c r="C231" s="113" t="s">
        <v>6</v>
      </c>
      <c r="D231" s="113" t="s">
        <v>7</v>
      </c>
      <c r="E231" s="113" t="s">
        <v>21</v>
      </c>
      <c r="F231" s="113" t="s">
        <v>8</v>
      </c>
      <c r="G231" s="113" t="s">
        <v>9</v>
      </c>
      <c r="H231" s="113" t="s">
        <v>10</v>
      </c>
      <c r="I231" s="113"/>
      <c r="J231" s="113"/>
      <c r="K231" s="113"/>
      <c r="L231" s="113"/>
      <c r="M231" s="113" t="s">
        <v>11</v>
      </c>
    </row>
    <row r="232" spans="1:13" ht="15">
      <c r="A232" s="113"/>
      <c r="B232" s="113"/>
      <c r="C232" s="113"/>
      <c r="D232" s="113"/>
      <c r="E232" s="113"/>
      <c r="F232" s="113"/>
      <c r="G232" s="113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13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10" t="s">
        <v>34</v>
      </c>
      <c r="B234" s="114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11"/>
      <c r="B235" s="115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11"/>
      <c r="B236" s="115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11"/>
      <c r="B237" s="115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11"/>
      <c r="B238" s="115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12"/>
      <c r="B239" s="116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10" t="s">
        <v>42</v>
      </c>
      <c r="B241" s="107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11"/>
      <c r="B242" s="109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11"/>
      <c r="B243" s="109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12"/>
      <c r="B244" s="108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10" t="s">
        <v>44</v>
      </c>
      <c r="B245" s="107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12"/>
      <c r="B246" s="108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10" t="s">
        <v>48</v>
      </c>
      <c r="B247" s="107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12"/>
      <c r="B248" s="108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10" t="s">
        <v>57</v>
      </c>
      <c r="B251" s="107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11"/>
      <c r="B252" s="109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12"/>
      <c r="B253" s="108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10" t="s">
        <v>61</v>
      </c>
      <c r="B254" s="107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12"/>
      <c r="B255" s="108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10" t="s">
        <v>63</v>
      </c>
      <c r="B256" s="107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12"/>
      <c r="B257" s="108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10" t="s">
        <v>65</v>
      </c>
      <c r="B258" s="107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12"/>
      <c r="B259" s="108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10" t="s">
        <v>77</v>
      </c>
      <c r="B263" s="107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11"/>
      <c r="B264" s="109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11"/>
      <c r="B265" s="109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12"/>
      <c r="B266" s="108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03" t="s">
        <v>81</v>
      </c>
      <c r="B268" s="107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04"/>
      <c r="B269" s="109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04"/>
      <c r="B270" s="109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04"/>
      <c r="B271" s="109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04"/>
      <c r="B272" s="109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04"/>
      <c r="B273" s="109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05"/>
      <c r="B274" s="108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03" t="s">
        <v>83</v>
      </c>
      <c r="B275" s="107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04"/>
      <c r="B276" s="109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04"/>
      <c r="B277" s="109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04"/>
      <c r="B278" s="109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04"/>
      <c r="B279" s="109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04"/>
      <c r="B280" s="109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04"/>
      <c r="B281" s="109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05"/>
      <c r="B282" s="108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03" t="s">
        <v>91</v>
      </c>
      <c r="B283" s="107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05"/>
      <c r="B284" s="108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18" t="s">
        <v>98</v>
      </c>
      <c r="B285" s="107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19"/>
      <c r="B286" s="109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19"/>
      <c r="B287" s="109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19"/>
      <c r="B288" s="109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19"/>
      <c r="B289" s="109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20"/>
      <c r="B290" s="108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06" t="s">
        <v>19</v>
      </c>
      <c r="B292" s="106"/>
      <c r="C292" s="106"/>
      <c r="D292" s="106"/>
      <c r="E292" s="106"/>
      <c r="F292" s="106"/>
      <c r="G292" s="106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17" t="s">
        <v>1</v>
      </c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</row>
    <row r="296" spans="1:13" ht="15">
      <c r="A296" s="117" t="s">
        <v>2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</row>
    <row r="297" spans="1:13" ht="15">
      <c r="A297" s="117" t="s">
        <v>109</v>
      </c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</row>
    <row r="298" spans="1:13" ht="15">
      <c r="A298" s="117" t="s">
        <v>22</v>
      </c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</row>
    <row r="299" spans="1:13" ht="15">
      <c r="A299" s="117" t="s">
        <v>3</v>
      </c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</row>
    <row r="300" ht="15">
      <c r="A300" s="2"/>
    </row>
    <row r="301" spans="1:13" ht="15">
      <c r="A301" s="106"/>
      <c r="B301" s="106"/>
      <c r="C301" s="113" t="s">
        <v>23</v>
      </c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</row>
    <row r="302" spans="1:13" ht="15">
      <c r="A302" s="106"/>
      <c r="B302" s="106"/>
      <c r="C302" s="113" t="s">
        <v>4</v>
      </c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</row>
    <row r="303" spans="1:13" ht="15">
      <c r="A303" s="113" t="s">
        <v>5</v>
      </c>
      <c r="B303" s="113" t="s">
        <v>20</v>
      </c>
      <c r="C303" s="113" t="s">
        <v>6</v>
      </c>
      <c r="D303" s="113" t="s">
        <v>7</v>
      </c>
      <c r="E303" s="113" t="s">
        <v>21</v>
      </c>
      <c r="F303" s="113" t="s">
        <v>8</v>
      </c>
      <c r="G303" s="113" t="s">
        <v>9</v>
      </c>
      <c r="H303" s="113" t="s">
        <v>10</v>
      </c>
      <c r="I303" s="113"/>
      <c r="J303" s="113"/>
      <c r="K303" s="113"/>
      <c r="L303" s="113"/>
      <c r="M303" s="113" t="s">
        <v>11</v>
      </c>
    </row>
    <row r="304" spans="1:13" ht="15">
      <c r="A304" s="113"/>
      <c r="B304" s="113"/>
      <c r="C304" s="113"/>
      <c r="D304" s="113"/>
      <c r="E304" s="113"/>
      <c r="F304" s="113"/>
      <c r="G304" s="113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13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10" t="s">
        <v>34</v>
      </c>
      <c r="B306" s="114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11"/>
      <c r="B307" s="115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11"/>
      <c r="B308" s="115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11"/>
      <c r="B309" s="115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11"/>
      <c r="B310" s="115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12"/>
      <c r="B311" s="116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10" t="s">
        <v>42</v>
      </c>
      <c r="B313" s="107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11"/>
      <c r="B314" s="109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11"/>
      <c r="B315" s="109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12"/>
      <c r="B316" s="108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10" t="s">
        <v>44</v>
      </c>
      <c r="B317" s="107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12"/>
      <c r="B318" s="108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10" t="s">
        <v>48</v>
      </c>
      <c r="B319" s="107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12"/>
      <c r="B320" s="108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10" t="s">
        <v>57</v>
      </c>
      <c r="B323" s="107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11"/>
      <c r="B324" s="109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12"/>
      <c r="B325" s="108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10" t="s">
        <v>61</v>
      </c>
      <c r="B326" s="107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12"/>
      <c r="B327" s="108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10" t="s">
        <v>63</v>
      </c>
      <c r="B328" s="107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12"/>
      <c r="B329" s="108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10" t="s">
        <v>65</v>
      </c>
      <c r="B330" s="107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12"/>
      <c r="B331" s="108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10" t="s">
        <v>77</v>
      </c>
      <c r="B335" s="107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11"/>
      <c r="B336" s="109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11"/>
      <c r="B337" s="109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12"/>
      <c r="B338" s="108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03" t="s">
        <v>81</v>
      </c>
      <c r="B340" s="107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04"/>
      <c r="B341" s="109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04"/>
      <c r="B342" s="109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04"/>
      <c r="B343" s="109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04"/>
      <c r="B344" s="109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04"/>
      <c r="B345" s="109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05"/>
      <c r="B346" s="108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03" t="s">
        <v>83</v>
      </c>
      <c r="B347" s="107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04"/>
      <c r="B348" s="109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04"/>
      <c r="B349" s="109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04"/>
      <c r="B350" s="109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04"/>
      <c r="B351" s="109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04"/>
      <c r="B352" s="109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04"/>
      <c r="B353" s="109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05"/>
      <c r="B354" s="108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03" t="s">
        <v>91</v>
      </c>
      <c r="B355" s="107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05"/>
      <c r="B356" s="108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03" t="s">
        <v>98</v>
      </c>
      <c r="B357" s="107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04"/>
      <c r="B358" s="109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04"/>
      <c r="B359" s="109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04"/>
      <c r="B360" s="109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04"/>
      <c r="B361" s="109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05"/>
      <c r="B362" s="108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06" t="s">
        <v>19</v>
      </c>
      <c r="B364" s="106"/>
      <c r="C364" s="106"/>
      <c r="D364" s="106"/>
      <c r="E364" s="106"/>
      <c r="F364" s="106"/>
      <c r="G364" s="106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17" t="s">
        <v>1</v>
      </c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</row>
    <row r="368" spans="1:13" ht="15">
      <c r="A368" s="117" t="s">
        <v>2</v>
      </c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</row>
    <row r="369" spans="1:13" ht="15">
      <c r="A369" s="117" t="s">
        <v>110</v>
      </c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</row>
    <row r="370" spans="1:13" ht="15">
      <c r="A370" s="117" t="s">
        <v>22</v>
      </c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</row>
    <row r="371" spans="1:13" ht="15">
      <c r="A371" s="117" t="s">
        <v>3</v>
      </c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</row>
    <row r="372" ht="15">
      <c r="A372" s="2"/>
    </row>
    <row r="373" spans="1:13" ht="15">
      <c r="A373" s="106"/>
      <c r="B373" s="106"/>
      <c r="C373" s="113" t="s">
        <v>23</v>
      </c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</row>
    <row r="374" spans="1:13" ht="15">
      <c r="A374" s="106"/>
      <c r="B374" s="106"/>
      <c r="C374" s="113" t="s">
        <v>4</v>
      </c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</row>
    <row r="375" spans="1:13" ht="15">
      <c r="A375" s="113" t="s">
        <v>5</v>
      </c>
      <c r="B375" s="113" t="s">
        <v>20</v>
      </c>
      <c r="C375" s="113" t="s">
        <v>6</v>
      </c>
      <c r="D375" s="113" t="s">
        <v>7</v>
      </c>
      <c r="E375" s="113" t="s">
        <v>21</v>
      </c>
      <c r="F375" s="113" t="s">
        <v>8</v>
      </c>
      <c r="G375" s="113" t="s">
        <v>9</v>
      </c>
      <c r="H375" s="113" t="s">
        <v>10</v>
      </c>
      <c r="I375" s="113"/>
      <c r="J375" s="113"/>
      <c r="K375" s="113"/>
      <c r="L375" s="113"/>
      <c r="M375" s="113" t="s">
        <v>11</v>
      </c>
    </row>
    <row r="376" spans="1:13" ht="15">
      <c r="A376" s="113"/>
      <c r="B376" s="113"/>
      <c r="C376" s="113"/>
      <c r="D376" s="113"/>
      <c r="E376" s="113"/>
      <c r="F376" s="113"/>
      <c r="G376" s="113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13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10" t="s">
        <v>34</v>
      </c>
      <c r="B378" s="114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11"/>
      <c r="B379" s="115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11"/>
      <c r="B380" s="115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11"/>
      <c r="B381" s="115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11"/>
      <c r="B382" s="115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12"/>
      <c r="B383" s="116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10" t="s">
        <v>42</v>
      </c>
      <c r="B385" s="107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11"/>
      <c r="B386" s="109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11"/>
      <c r="B387" s="109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12"/>
      <c r="B388" s="108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10" t="s">
        <v>44</v>
      </c>
      <c r="B389" s="107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12"/>
      <c r="B390" s="108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10" t="s">
        <v>48</v>
      </c>
      <c r="B391" s="107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12"/>
      <c r="B392" s="108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10" t="s">
        <v>57</v>
      </c>
      <c r="B395" s="107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11"/>
      <c r="B396" s="109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12"/>
      <c r="B397" s="108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10" t="s">
        <v>61</v>
      </c>
      <c r="B398" s="107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12"/>
      <c r="B399" s="108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10" t="s">
        <v>63</v>
      </c>
      <c r="B400" s="107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12"/>
      <c r="B401" s="108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10" t="s">
        <v>65</v>
      </c>
      <c r="B402" s="107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12"/>
      <c r="B403" s="108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10" t="s">
        <v>77</v>
      </c>
      <c r="B407" s="107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11"/>
      <c r="B408" s="109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11"/>
      <c r="B409" s="109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12"/>
      <c r="B410" s="108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03" t="s">
        <v>81</v>
      </c>
      <c r="B412" s="107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04"/>
      <c r="B413" s="109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04"/>
      <c r="B414" s="109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04"/>
      <c r="B415" s="109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04"/>
      <c r="B416" s="109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04"/>
      <c r="B417" s="109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05"/>
      <c r="B418" s="108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03" t="s">
        <v>83</v>
      </c>
      <c r="B419" s="107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04"/>
      <c r="B420" s="109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04"/>
      <c r="B421" s="109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04"/>
      <c r="B422" s="109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04"/>
      <c r="B423" s="109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04"/>
      <c r="B424" s="109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04"/>
      <c r="B425" s="109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05"/>
      <c r="B426" s="108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03" t="s">
        <v>91</v>
      </c>
      <c r="B427" s="107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05"/>
      <c r="B428" s="108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03" t="s">
        <v>98</v>
      </c>
      <c r="B429" s="107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04"/>
      <c r="B430" s="109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04"/>
      <c r="B431" s="109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04"/>
      <c r="B432" s="109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04"/>
      <c r="B433" s="109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05"/>
      <c r="B434" s="108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06" t="s">
        <v>19</v>
      </c>
      <c r="B436" s="106"/>
      <c r="C436" s="106"/>
      <c r="D436" s="106"/>
      <c r="E436" s="106"/>
      <c r="F436" s="106"/>
      <c r="G436" s="106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2017-12-21T12:47:39Z</cp:lastPrinted>
  <dcterms:created xsi:type="dcterms:W3CDTF">2014-06-08T13:29:20Z</dcterms:created>
  <dcterms:modified xsi:type="dcterms:W3CDTF">2017-12-27T11:14:27Z</dcterms:modified>
  <cp:category/>
  <cp:version/>
  <cp:contentType/>
  <cp:contentStatus/>
</cp:coreProperties>
</file>