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</t>
        </r>
      </text>
    </comment>
  </commentList>
</comments>
</file>

<file path=xl/sharedStrings.xml><?xml version="1.0" encoding="utf-8"?>
<sst xmlns="http://schemas.openxmlformats.org/spreadsheetml/2006/main" count="271" uniqueCount="105">
  <si>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</si>
  <si>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</si>
  <si>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</si>
  <si>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</si>
  <si>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</si>
  <si>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</si>
  <si>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</si>
  <si>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</si>
  <si>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</si>
  <si>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</si>
  <si>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</si>
  <si>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</si>
  <si>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</si>
  <si>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</si>
  <si>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</si>
  <si>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</si>
  <si>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</si>
  <si>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</si>
  <si>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</si>
  <si>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</si>
  <si>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</si>
  <si>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</si>
  <si>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</si>
  <si>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</si>
  <si>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</si>
  <si>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</si>
  <si>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</si>
  <si>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</si>
  <si>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</si>
  <si>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</si>
  <si>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</si>
  <si>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</si>
  <si>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</si>
  <si>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</si>
  <si>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</si>
  <si>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</si>
  <si>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</si>
  <si>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</si>
  <si>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</si>
  <si>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</si>
  <si>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</si>
  <si>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</si>
  <si>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</si>
  <si>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</si>
  <si>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</si>
  <si>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</si>
  <si>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</si>
  <si>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</si>
  <si>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</si>
  <si>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</si>
  <si>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</si>
  <si>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</si>
  <si>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</si>
  <si>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</si>
  <si>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</si>
  <si>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</si>
  <si>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</si>
  <si>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</si>
  <si>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</si>
  <si>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</si>
  <si>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</si>
  <si>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</si>
  <si>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</si>
  <si>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</si>
  <si>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</si>
  <si>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</si>
  <si>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</si>
  <si>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</si>
  <si>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</si>
  <si>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</si>
  <si>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</si>
  <si>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</si>
  <si>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</si>
  <si>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</si>
  <si>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</si>
  <si>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</si>
  <si>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</si>
  <si>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</si>
  <si>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</si>
  <si>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</si>
  <si>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</si>
  <si>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</si>
  <si>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</si>
  <si>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</si>
  <si>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</si>
  <si>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</si>
  <si>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</si>
  <si>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</si>
  <si>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</si>
  <si>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</si>
  <si>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</si>
  <si>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</si>
  <si>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</si>
  <si>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</si>
  <si>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</si>
  <si>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</si>
  <si>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</si>
  <si>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</si>
  <si>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</si>
  <si>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</si>
  <si>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</si>
  <si>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</si>
  <si>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</si>
  <si>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</si>
  <si>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 xml:space="preserve">от 27.06.17   № 1153/2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</si>
</sst>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000000000"/>
    <numFmt numFmtId="167" formatCode="#,##0.0000"/>
    <numFmt numFmtId="16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/>
    </xf>
    <xf numFmtId="164" fontId="5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65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165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65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338514.5</v>
          </cell>
        </row>
        <row r="22">
          <cell r="M22">
            <v>6592.299999999999</v>
          </cell>
        </row>
        <row r="24">
          <cell r="M24">
            <v>1472450.7</v>
          </cell>
        </row>
        <row r="25">
          <cell r="M25">
            <v>29093.9</v>
          </cell>
        </row>
        <row r="26">
          <cell r="M26">
            <v>1356044</v>
          </cell>
        </row>
        <row r="27">
          <cell r="M27">
            <v>26464.9</v>
          </cell>
        </row>
        <row r="29">
          <cell r="M29">
            <v>276655.3</v>
          </cell>
        </row>
        <row r="30">
          <cell r="M30">
            <v>8098</v>
          </cell>
        </row>
        <row r="31">
          <cell r="M31">
            <v>260507.30000000002</v>
          </cell>
        </row>
        <row r="32">
          <cell r="M32">
            <v>4747.9</v>
          </cell>
        </row>
        <row r="73">
          <cell r="M73">
            <v>12.4</v>
          </cell>
        </row>
        <row r="74">
          <cell r="M74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78" t="s">
        <v>48</v>
      </c>
      <c r="O1" s="78"/>
      <c r="P1" s="78"/>
    </row>
    <row r="2" spans="13:16" ht="15">
      <c r="M2" s="79" t="s">
        <v>45</v>
      </c>
      <c r="N2" s="79"/>
      <c r="O2" s="79"/>
      <c r="P2" s="79"/>
    </row>
    <row r="3" spans="13:16" ht="15">
      <c r="M3" s="10"/>
      <c r="N3" s="80" t="s">
        <v>46</v>
      </c>
      <c r="O3" s="80"/>
      <c r="P3" s="80"/>
    </row>
    <row r="4" spans="13:16" ht="15">
      <c r="M4" s="10"/>
      <c r="N4" s="11"/>
      <c r="O4" s="11"/>
      <c r="P4" s="11"/>
    </row>
    <row r="5" ht="15"/>
    <row r="6" spans="11:16" ht="15">
      <c r="K6" s="77" t="s">
        <v>32</v>
      </c>
      <c r="L6" s="77"/>
      <c r="M6" s="77"/>
      <c r="N6" s="77"/>
      <c r="O6" s="77"/>
      <c r="P6" s="77"/>
    </row>
    <row r="7" spans="11:16" ht="15">
      <c r="K7" s="77" t="s">
        <v>21</v>
      </c>
      <c r="L7" s="77"/>
      <c r="M7" s="77"/>
      <c r="N7" s="77"/>
      <c r="O7" s="77"/>
      <c r="P7" s="77"/>
    </row>
    <row r="8" spans="11:16" ht="15">
      <c r="K8" s="77" t="s">
        <v>33</v>
      </c>
      <c r="L8" s="77"/>
      <c r="M8" s="77"/>
      <c r="N8" s="77"/>
      <c r="O8" s="77"/>
      <c r="P8" s="77"/>
    </row>
    <row r="9" ht="15"/>
    <row r="10" ht="15" hidden="1"/>
    <row r="11" ht="15"/>
    <row r="12" ht="15">
      <c r="A12" s="12"/>
    </row>
    <row r="13" spans="1:16" ht="15">
      <c r="A13" s="61" t="s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5">
      <c r="A14" s="61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1" t="s">
        <v>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5">
      <c r="A16" s="61" t="s">
        <v>34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5">
      <c r="A17" s="61" t="s">
        <v>35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5">
      <c r="A20" s="62" t="s">
        <v>36</v>
      </c>
      <c r="B20" s="62" t="s">
        <v>3</v>
      </c>
      <c r="C20" s="62" t="s">
        <v>4</v>
      </c>
      <c r="D20" s="63" t="s">
        <v>31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1:16" s="6" customFormat="1" ht="12.75">
      <c r="A21" s="62"/>
      <c r="B21" s="62"/>
      <c r="C21" s="62"/>
      <c r="D21" s="62" t="s">
        <v>14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6" customFormat="1" ht="27" customHeight="1">
      <c r="A22" s="62"/>
      <c r="B22" s="62"/>
      <c r="C22" s="62"/>
      <c r="D22" s="76" t="s">
        <v>5</v>
      </c>
      <c r="E22" s="62" t="s">
        <v>6</v>
      </c>
      <c r="F22" s="62"/>
      <c r="G22" s="62"/>
      <c r="H22" s="62"/>
      <c r="I22" s="62"/>
      <c r="J22" s="62"/>
      <c r="K22" s="62" t="s">
        <v>7</v>
      </c>
      <c r="L22" s="62"/>
      <c r="M22" s="62"/>
      <c r="N22" s="62"/>
      <c r="O22" s="62"/>
      <c r="P22" s="62"/>
    </row>
    <row r="23" spans="1:16" s="6" customFormat="1" ht="30" customHeight="1">
      <c r="A23" s="62"/>
      <c r="B23" s="62"/>
      <c r="C23" s="62"/>
      <c r="D23" s="76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69"/>
      <c r="B24" s="67" t="s">
        <v>15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s="6" customFormat="1" ht="16.5" customHeight="1">
      <c r="A25" s="70"/>
      <c r="B25" s="68" t="s">
        <v>14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s="6" customFormat="1" ht="25.5" customHeight="1">
      <c r="A26" s="70"/>
      <c r="B26" s="66" t="s">
        <v>37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6" customFormat="1" ht="26.25" customHeight="1">
      <c r="A27" s="71"/>
      <c r="B27" s="73" t="s">
        <v>41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69"/>
      <c r="B29" s="66" t="s">
        <v>42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6" customFormat="1" ht="27.75" customHeight="1">
      <c r="A30" s="71"/>
      <c r="B30" s="73" t="s">
        <v>41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72" t="s">
        <v>38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72" t="s">
        <v>39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72" t="s">
        <v>43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K6:P6"/>
    <mergeCell ref="K7:P7"/>
    <mergeCell ref="K8:P8"/>
    <mergeCell ref="N1:P1"/>
    <mergeCell ref="M2:P2"/>
    <mergeCell ref="N3:P3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A19:P19"/>
    <mergeCell ref="A13:P13"/>
    <mergeCell ref="A14:P14"/>
    <mergeCell ref="A15:P15"/>
    <mergeCell ref="A16:P16"/>
    <mergeCell ref="A17:P17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SheetLayoutView="100" zoomScalePageLayoutView="0" workbookViewId="0" topLeftCell="A1">
      <selection activeCell="D60" sqref="A60:IV71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5.421875" style="5" customWidth="1"/>
    <col min="15" max="16" width="9.28125" style="5" customWidth="1"/>
    <col min="17" max="17" width="10.57421875" style="5" customWidth="1"/>
    <col min="18" max="18" width="11.28125" style="5" customWidth="1"/>
    <col min="19" max="21" width="9.140625" style="25" customWidth="1"/>
    <col min="22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6" width="12.140625" style="25" hidden="1" customWidth="1"/>
    <col min="27" max="27" width="14.57421875" style="25" hidden="1" customWidth="1"/>
    <col min="28" max="28" width="13.421875" style="25" hidden="1" customWidth="1"/>
    <col min="29" max="29" width="13.57421875" style="25" hidden="1" customWidth="1"/>
    <col min="30" max="30" width="12.421875" style="25" hidden="1" customWidth="1"/>
    <col min="31" max="31" width="12.7109375" style="25" hidden="1" customWidth="1"/>
    <col min="32" max="16384" width="9.140625" style="5" customWidth="1"/>
  </cols>
  <sheetData>
    <row r="1" spans="15:18" s="25" customFormat="1" ht="15">
      <c r="O1" s="78" t="s">
        <v>48</v>
      </c>
      <c r="P1" s="78"/>
      <c r="Q1" s="78"/>
      <c r="R1" s="57"/>
    </row>
    <row r="2" spans="14:18" s="25" customFormat="1" ht="15">
      <c r="N2" s="79" t="s">
        <v>45</v>
      </c>
      <c r="O2" s="79"/>
      <c r="P2" s="79"/>
      <c r="Q2" s="79"/>
      <c r="R2" s="58"/>
    </row>
    <row r="3" spans="15:18" s="25" customFormat="1" ht="15">
      <c r="O3" s="78" t="s">
        <v>104</v>
      </c>
      <c r="P3" s="78"/>
      <c r="Q3" s="78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79" t="s">
        <v>32</v>
      </c>
      <c r="M6" s="79"/>
      <c r="N6" s="79"/>
      <c r="O6" s="79"/>
      <c r="P6" s="79"/>
      <c r="Q6" s="79"/>
      <c r="R6" s="58"/>
    </row>
    <row r="7" spans="12:18" s="25" customFormat="1" ht="15">
      <c r="L7" s="79" t="s">
        <v>21</v>
      </c>
      <c r="M7" s="79"/>
      <c r="N7" s="79"/>
      <c r="O7" s="79"/>
      <c r="P7" s="79"/>
      <c r="Q7" s="79"/>
      <c r="R7" s="58"/>
    </row>
    <row r="8" spans="12:18" s="25" customFormat="1" ht="15">
      <c r="L8" s="79" t="s">
        <v>33</v>
      </c>
      <c r="M8" s="79"/>
      <c r="N8" s="79"/>
      <c r="O8" s="79"/>
      <c r="P8" s="79"/>
      <c r="Q8" s="79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61" t="s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3"/>
    </row>
    <row r="14" spans="1:18" ht="15">
      <c r="A14" s="61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13"/>
    </row>
    <row r="15" spans="1:18" ht="15">
      <c r="A15" s="61" t="s">
        <v>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3"/>
    </row>
    <row r="16" spans="1:18" ht="15">
      <c r="A16" s="61" t="s">
        <v>34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13"/>
    </row>
    <row r="17" spans="1:18" ht="15">
      <c r="A17" s="61" t="s">
        <v>35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3"/>
    </row>
    <row r="20" spans="1:18" ht="15">
      <c r="A20" s="95" t="s">
        <v>36</v>
      </c>
      <c r="B20" s="62" t="s">
        <v>3</v>
      </c>
      <c r="C20" s="62" t="s">
        <v>4</v>
      </c>
      <c r="D20" s="93" t="s">
        <v>31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31" s="6" customFormat="1" ht="12.75" customHeight="1">
      <c r="A21" s="95"/>
      <c r="B21" s="62"/>
      <c r="C21" s="62"/>
      <c r="D21" s="62" t="s">
        <v>14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6" customFormat="1" ht="27" customHeight="1">
      <c r="A22" s="95"/>
      <c r="B22" s="62"/>
      <c r="C22" s="62"/>
      <c r="D22" s="62" t="s">
        <v>92</v>
      </c>
      <c r="E22" s="62" t="s">
        <v>93</v>
      </c>
      <c r="F22" s="62"/>
      <c r="G22" s="62"/>
      <c r="H22" s="62"/>
      <c r="I22" s="62"/>
      <c r="J22" s="62"/>
      <c r="K22" s="62"/>
      <c r="L22" s="62" t="s">
        <v>94</v>
      </c>
      <c r="M22" s="62"/>
      <c r="N22" s="62"/>
      <c r="O22" s="62"/>
      <c r="P22" s="62"/>
      <c r="Q22" s="62"/>
      <c r="R22" s="62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64</v>
      </c>
      <c r="AB22" s="34" t="s">
        <v>65</v>
      </c>
      <c r="AC22" s="34" t="s">
        <v>66</v>
      </c>
      <c r="AD22" s="34" t="s">
        <v>67</v>
      </c>
      <c r="AE22" s="34" t="s">
        <v>68</v>
      </c>
    </row>
    <row r="23" spans="1:31" s="6" customFormat="1" ht="55.5" customHeight="1">
      <c r="A23" s="95"/>
      <c r="B23" s="62"/>
      <c r="C23" s="62"/>
      <c r="D23" s="62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21902</v>
      </c>
      <c r="Z23" s="33">
        <v>22092</v>
      </c>
      <c r="AA23" s="33">
        <f aca="true" t="shared" si="0" ref="AA23:AC25">ROUND((W23*2+X23)/3,0)</f>
        <v>20516</v>
      </c>
      <c r="AB23" s="33">
        <f t="shared" si="0"/>
        <v>21495</v>
      </c>
      <c r="AC23" s="33">
        <f t="shared" si="0"/>
        <v>21965</v>
      </c>
      <c r="AD23" s="33">
        <f>Z23</f>
        <v>22092</v>
      </c>
      <c r="AE23" s="33">
        <f>AD23</f>
        <v>22092</v>
      </c>
    </row>
    <row r="24" spans="1:31" s="33" customFormat="1" ht="18" customHeight="1">
      <c r="A24" s="81"/>
      <c r="B24" s="92" t="s">
        <v>15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V24" s="33" t="s">
        <v>58</v>
      </c>
      <c r="W24" s="33">
        <v>20908</v>
      </c>
      <c r="X24" s="33">
        <v>21698</v>
      </c>
      <c r="Y24" s="33">
        <v>22755</v>
      </c>
      <c r="Z24" s="33">
        <v>23731</v>
      </c>
      <c r="AA24" s="33">
        <f t="shared" si="0"/>
        <v>21171</v>
      </c>
      <c r="AB24" s="33">
        <f t="shared" si="0"/>
        <v>22050</v>
      </c>
      <c r="AC24" s="33">
        <f t="shared" si="0"/>
        <v>23080</v>
      </c>
      <c r="AD24" s="33">
        <f>Z24</f>
        <v>23731</v>
      </c>
      <c r="AE24" s="33">
        <f>AD24</f>
        <v>23731</v>
      </c>
    </row>
    <row r="25" spans="1:31" s="33" customFormat="1" ht="16.5" customHeight="1">
      <c r="A25" s="82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V25" s="33" t="s">
        <v>59</v>
      </c>
      <c r="W25" s="33">
        <v>4339</v>
      </c>
      <c r="X25" s="33">
        <v>4346</v>
      </c>
      <c r="Y25" s="33">
        <v>4647</v>
      </c>
      <c r="Z25" s="33">
        <v>4965</v>
      </c>
      <c r="AA25" s="33">
        <f t="shared" si="0"/>
        <v>4341</v>
      </c>
      <c r="AB25" s="33">
        <f t="shared" si="0"/>
        <v>4446</v>
      </c>
      <c r="AC25" s="33">
        <f t="shared" si="0"/>
        <v>4753</v>
      </c>
      <c r="AD25" s="33">
        <f>Z25</f>
        <v>4965</v>
      </c>
      <c r="AE25" s="33">
        <f>AD25</f>
        <v>4965</v>
      </c>
    </row>
    <row r="26" spans="1:31" s="32" customFormat="1" ht="12.75" customHeight="1">
      <c r="A26" s="82"/>
      <c r="B26" s="85" t="s">
        <v>101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33"/>
      <c r="T26" s="33"/>
      <c r="U26" s="33"/>
      <c r="V26" s="33"/>
      <c r="W26" s="33"/>
      <c r="X26" s="33"/>
      <c r="Y26" s="44"/>
      <c r="Z26" s="44"/>
      <c r="AA26" s="45"/>
      <c r="AB26" s="45"/>
      <c r="AC26" s="45"/>
      <c r="AD26" s="45"/>
      <c r="AE26" s="45"/>
    </row>
    <row r="27" spans="1:31" s="32" customFormat="1" ht="29.25" customHeight="1">
      <c r="A27" s="83"/>
      <c r="B27" s="85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33"/>
      <c r="T27" s="33"/>
      <c r="U27" s="33"/>
      <c r="V27" s="33"/>
      <c r="W27" s="33"/>
      <c r="X27" s="33"/>
      <c r="Y27" s="44"/>
      <c r="Z27" s="44"/>
      <c r="AA27" s="45"/>
      <c r="AB27" s="45"/>
      <c r="AC27" s="45"/>
      <c r="AD27" s="45"/>
      <c r="AE27" s="45"/>
    </row>
    <row r="28" spans="1:18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</row>
    <row r="29" spans="1:31" s="33" customFormat="1" ht="27" customHeight="1">
      <c r="A29" s="42"/>
      <c r="B29" s="84" t="s">
        <v>41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V29" s="33" t="s">
        <v>60</v>
      </c>
      <c r="W29" s="33">
        <f aca="true" t="shared" si="1" ref="W29:AE29">W23+W24+W25</f>
        <v>45375</v>
      </c>
      <c r="X29" s="33">
        <f t="shared" si="1"/>
        <v>47335</v>
      </c>
      <c r="Y29" s="33">
        <f t="shared" si="1"/>
        <v>49304</v>
      </c>
      <c r="Z29" s="33">
        <f t="shared" si="1"/>
        <v>50788</v>
      </c>
      <c r="AA29" s="33">
        <f t="shared" si="1"/>
        <v>46028</v>
      </c>
      <c r="AB29" s="33">
        <f t="shared" si="1"/>
        <v>47991</v>
      </c>
      <c r="AC29" s="33">
        <f t="shared" si="1"/>
        <v>49798</v>
      </c>
      <c r="AD29" s="33">
        <f t="shared" si="1"/>
        <v>50788</v>
      </c>
      <c r="AE29" s="33">
        <f t="shared" si="1"/>
        <v>50788</v>
      </c>
    </row>
    <row r="30" spans="1:31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27910</v>
      </c>
      <c r="H30" s="39">
        <v>28490</v>
      </c>
      <c r="I30" s="39">
        <v>29171</v>
      </c>
      <c r="J30" s="39">
        <v>29837</v>
      </c>
      <c r="K30" s="39">
        <f>F30+G30+H30+I30+J30</f>
        <v>143079</v>
      </c>
      <c r="L30" s="4" t="s">
        <v>89</v>
      </c>
      <c r="M30" s="40">
        <v>1479901.2</v>
      </c>
      <c r="N30" s="40">
        <v>1501544.6</v>
      </c>
      <c r="O30" s="40">
        <v>1573078.9</v>
      </c>
      <c r="P30" s="40">
        <v>1630054.5</v>
      </c>
      <c r="Q30" s="40">
        <v>1381520.7</v>
      </c>
      <c r="R30" s="3">
        <f>M30+N30+O30+P30+Q30</f>
        <v>7566099.899999999</v>
      </c>
      <c r="Z30" s="33" t="s">
        <v>81</v>
      </c>
      <c r="AA30" s="27">
        <f>292372.9+19.2-1920.7-54.1-1408+43-1419.2-35.3-23.9+54.1+12.8-793.8-0.7+33.4-25.3-157.8+78.8+428.7+20.1+8182.6+397.4+14.1+93.29</f>
        <v>295911.58999999997</v>
      </c>
      <c r="AB30" s="28">
        <f>287444.6-91.1-107.4-4704.5-734.3</f>
        <v>281807.3</v>
      </c>
      <c r="AC30" s="28">
        <f>274694.8+7992.7-117.2-109.3</f>
        <v>282461</v>
      </c>
      <c r="AD30" s="28">
        <f>281883.4-117.2-109.3</f>
        <v>281656.9</v>
      </c>
      <c r="AE30" s="28">
        <v>281270.5</v>
      </c>
    </row>
    <row r="31" spans="1:31" s="33" customFormat="1" ht="17.25" customHeight="1">
      <c r="A31" s="47"/>
      <c r="B31" s="73" t="s">
        <v>37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AA31" s="33">
        <f>AA30/AA29</f>
        <v>6.42894737985574</v>
      </c>
      <c r="AB31" s="33">
        <f>AB30/AB29</f>
        <v>5.87208643287283</v>
      </c>
      <c r="AC31" s="33">
        <f>AC30/AC29</f>
        <v>5.672135427125587</v>
      </c>
      <c r="AD31" s="33">
        <f>AD30/AD29</f>
        <v>5.545737182011499</v>
      </c>
      <c r="AE31" s="33">
        <f>AE30/AE29</f>
        <v>5.538129085610774</v>
      </c>
    </row>
    <row r="32" spans="1:31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27910</v>
      </c>
      <c r="H32" s="4">
        <f>H30</f>
        <v>28490</v>
      </c>
      <c r="I32" s="4">
        <f>I30</f>
        <v>29171</v>
      </c>
      <c r="J32" s="4">
        <f>J30</f>
        <v>29837</v>
      </c>
      <c r="K32" s="4">
        <f>F32+G32+H32+I32+J32</f>
        <v>143079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3">
        <f>439593.7-24738.3-39667.5-27051.4-12304.9-555.9-420.3+2792.3</f>
        <v>337647.69999999995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1688144.87066</v>
      </c>
      <c r="Z32" s="35"/>
      <c r="AA32" s="35">
        <v>2016</v>
      </c>
      <c r="AB32" s="35">
        <v>2017</v>
      </c>
      <c r="AC32" s="35">
        <v>2018</v>
      </c>
      <c r="AD32" s="35">
        <v>2019</v>
      </c>
      <c r="AE32" s="35">
        <v>2020</v>
      </c>
    </row>
    <row r="33" spans="1:31" s="32" customFormat="1" ht="12.75" customHeight="1">
      <c r="A33" s="81"/>
      <c r="B33" s="85" t="s">
        <v>42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33"/>
      <c r="T33" s="33"/>
      <c r="U33" s="33"/>
      <c r="V33" s="33"/>
      <c r="W33" s="33"/>
      <c r="X33" s="33"/>
      <c r="Y33" s="33">
        <f>AA33/AA30</f>
        <v>0.44572873945221275</v>
      </c>
      <c r="Z33" s="35" t="s">
        <v>57</v>
      </c>
      <c r="AA33" s="27">
        <f>ROUND(AA23*AA31,1)</f>
        <v>131896.3</v>
      </c>
      <c r="AB33" s="27">
        <f>ROUND(AB23*AB31,1)</f>
        <v>126220.5</v>
      </c>
      <c r="AC33" s="27">
        <f>ROUND(AC23*AC31,1)</f>
        <v>124588.5</v>
      </c>
      <c r="AD33" s="27">
        <f>ROUND(AD23*AD31,1)</f>
        <v>122516.4</v>
      </c>
      <c r="AE33" s="27">
        <f>ROUND(AE23*AE31,1)</f>
        <v>122348.3</v>
      </c>
    </row>
    <row r="34" spans="1:31" s="32" customFormat="1" ht="26.25" customHeight="1">
      <c r="A34" s="83"/>
      <c r="B34" s="85" t="s">
        <v>41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33"/>
      <c r="T34" s="33"/>
      <c r="U34" s="33"/>
      <c r="V34" s="33"/>
      <c r="W34" s="33"/>
      <c r="X34" s="33"/>
      <c r="Y34" s="33">
        <f>AA34/AA30</f>
        <v>0.45995900329554523</v>
      </c>
      <c r="Z34" s="35" t="s">
        <v>58</v>
      </c>
      <c r="AA34" s="27">
        <f>ROUND(AA24*AA31,1)</f>
        <v>136107.2</v>
      </c>
      <c r="AB34" s="27">
        <f>ROUND(AB24*AB31,1)</f>
        <v>129479.5</v>
      </c>
      <c r="AC34" s="27">
        <f>ROUND(AC24*AC31,1)</f>
        <v>130912.9</v>
      </c>
      <c r="AD34" s="27">
        <f>ROUND(AD24*AD31,1)</f>
        <v>131605.9</v>
      </c>
      <c r="AE34" s="27">
        <f>ROUND(AE24*AE31,1)</f>
        <v>131425.3</v>
      </c>
    </row>
    <row r="35" spans="1:31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27"/>
      <c r="AB35" s="27"/>
      <c r="AC35" s="27"/>
      <c r="AD35" s="27"/>
      <c r="AE35" s="27"/>
    </row>
    <row r="36" spans="1:31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AA23-F39</f>
        <v>20421</v>
      </c>
      <c r="G36" s="4">
        <f>AB23-G39</f>
        <v>21387</v>
      </c>
      <c r="H36" s="4">
        <f>AC23-H39</f>
        <v>21894</v>
      </c>
      <c r="I36" s="4">
        <f>AD23-I39</f>
        <v>22032</v>
      </c>
      <c r="J36" s="4">
        <f>AE23-J39</f>
        <v>22032</v>
      </c>
      <c r="K36" s="39">
        <f>F36+G36+H36+I36+J36</f>
        <v>107766</v>
      </c>
      <c r="L36" s="4" t="s">
        <v>89</v>
      </c>
      <c r="M36" s="51">
        <v>594449.2</v>
      </c>
      <c r="N36" s="40">
        <f>AB33+AB42-N39</f>
        <v>604858.8</v>
      </c>
      <c r="O36" s="40">
        <f>AC33+AC42-O39</f>
        <v>629342.2999999999</v>
      </c>
      <c r="P36" s="40">
        <f>AD33+AD42-P39</f>
        <v>642140.6</v>
      </c>
      <c r="Q36" s="40">
        <f>AE33+AE42-Q39</f>
        <v>500752.7</v>
      </c>
      <c r="R36" s="3">
        <f>M36+N36+O36+P36+Q36</f>
        <v>2971543.6</v>
      </c>
      <c r="S36" s="33"/>
      <c r="T36" s="33"/>
      <c r="U36" s="33"/>
      <c r="V36" s="33"/>
      <c r="W36" s="33"/>
      <c r="X36" s="33"/>
      <c r="Y36" s="33">
        <f>AA36/AA30</f>
        <v>0.09431225725224203</v>
      </c>
      <c r="Z36" s="35" t="s">
        <v>59</v>
      </c>
      <c r="AA36" s="27">
        <f>AA30-AA33-AA34</f>
        <v>27908.089999999967</v>
      </c>
      <c r="AB36" s="27">
        <f>AB30-AB33-AB34</f>
        <v>26107.29999999999</v>
      </c>
      <c r="AC36" s="27">
        <f>AC30-AC33-AC34</f>
        <v>26959.600000000006</v>
      </c>
      <c r="AD36" s="27">
        <f>AD30-AD33-AD34</f>
        <v>27534.600000000035</v>
      </c>
      <c r="AE36" s="27">
        <f>AE30-AE33-AE34</f>
        <v>27496.900000000023</v>
      </c>
    </row>
    <row r="37" spans="1:31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AA24</f>
        <v>21171</v>
      </c>
      <c r="G37" s="4">
        <f t="shared" si="2"/>
        <v>22050</v>
      </c>
      <c r="H37" s="4">
        <f t="shared" si="2"/>
        <v>23080</v>
      </c>
      <c r="I37" s="4">
        <f>AD24</f>
        <v>23731</v>
      </c>
      <c r="J37" s="4">
        <f>AE24</f>
        <v>23731</v>
      </c>
      <c r="K37" s="39">
        <f>F37+G37+H37+I37+J37</f>
        <v>113763</v>
      </c>
      <c r="L37" s="4" t="s">
        <v>89</v>
      </c>
      <c r="M37" s="52">
        <v>843777.2</v>
      </c>
      <c r="N37" s="3">
        <f>AB34+AB44</f>
        <v>859985.9</v>
      </c>
      <c r="O37" s="3">
        <f>AC34+AC44</f>
        <v>915976</v>
      </c>
      <c r="P37" s="3">
        <f>AD34+AD44</f>
        <v>956466.4</v>
      </c>
      <c r="Q37" s="3">
        <f>AE34+AE44</f>
        <v>742706.5</v>
      </c>
      <c r="R37" s="3">
        <f>M37+N37+O37+P37+Q37</f>
        <v>4318912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4446</v>
      </c>
      <c r="H38" s="4">
        <f t="shared" si="2"/>
        <v>4753</v>
      </c>
      <c r="I38" s="4">
        <f>AD25</f>
        <v>4965</v>
      </c>
      <c r="J38" s="4">
        <f>AE25</f>
        <v>4965</v>
      </c>
      <c r="K38" s="39">
        <f>F38+G38+H38+I38+J38</f>
        <v>23470</v>
      </c>
      <c r="L38" s="4" t="s">
        <v>89</v>
      </c>
      <c r="M38" s="52">
        <v>192077.59</v>
      </c>
      <c r="N38" s="3">
        <f>AB36+AB46</f>
        <v>193273.4</v>
      </c>
      <c r="O38" s="3">
        <f>AC36+AC46</f>
        <v>209344.9</v>
      </c>
      <c r="P38" s="3">
        <f>AD36+AD46</f>
        <v>221393.20000000004</v>
      </c>
      <c r="Q38" s="3">
        <f>AE36+AE46</f>
        <v>185159.2</v>
      </c>
      <c r="R38" s="3">
        <f>M38+N38+O38+P38+Q38</f>
        <v>1001248.29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</row>
    <row r="39" spans="1:31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AA52</f>
        <v>95</v>
      </c>
      <c r="G39" s="4">
        <f>AB52</f>
        <v>108</v>
      </c>
      <c r="H39" s="4">
        <f>AC52</f>
        <v>71</v>
      </c>
      <c r="I39" s="4">
        <f>AD52</f>
        <v>60</v>
      </c>
      <c r="J39" s="4">
        <f>AE52</f>
        <v>60</v>
      </c>
      <c r="K39" s="39">
        <f>F39+G39+H39+I39+J39</f>
        <v>394</v>
      </c>
      <c r="L39" s="4" t="s">
        <v>89</v>
      </c>
      <c r="M39" s="52">
        <v>5504.7</v>
      </c>
      <c r="N39" s="3">
        <f>AB59+AB61</f>
        <v>6198.099999999999</v>
      </c>
      <c r="O39" s="3">
        <f>AC59+AC61</f>
        <v>4108.9</v>
      </c>
      <c r="P39" s="3">
        <f>AD59+AD61</f>
        <v>3537.1</v>
      </c>
      <c r="Q39" s="3">
        <f>AE59+AE61</f>
        <v>4310.3</v>
      </c>
      <c r="R39" s="3">
        <f>M39+N39+O39+P39+Q39</f>
        <v>23659.1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32" customFormat="1" ht="18" customHeight="1">
      <c r="A40" s="4"/>
      <c r="B40" s="88" t="s">
        <v>38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33"/>
      <c r="T40" s="33"/>
      <c r="U40" s="33"/>
      <c r="V40" s="33"/>
      <c r="W40" s="33"/>
      <c r="X40" s="33"/>
      <c r="Y40" s="33"/>
      <c r="Z40" s="35"/>
      <c r="AA40" s="35">
        <v>2016</v>
      </c>
      <c r="AB40" s="35">
        <v>2017</v>
      </c>
      <c r="AC40" s="35">
        <v>2018</v>
      </c>
      <c r="AD40" s="35">
        <v>2019</v>
      </c>
      <c r="AE40" s="35">
        <v>2020</v>
      </c>
    </row>
    <row r="41" spans="1:31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</row>
    <row r="42" spans="1:31" s="32" customFormat="1" ht="28.5" customHeight="1">
      <c r="A42" s="81">
        <v>10</v>
      </c>
      <c r="B42" s="84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0" t="s">
        <v>89</v>
      </c>
      <c r="M42" s="87">
        <v>258858.1</v>
      </c>
      <c r="N42" s="87">
        <f>260021.3+91.1</f>
        <v>260112.4</v>
      </c>
      <c r="O42" s="87">
        <f>267793.7+109.3</f>
        <v>267903</v>
      </c>
      <c r="P42" s="87">
        <f>267694.7+109.3</f>
        <v>267804</v>
      </c>
      <c r="Q42" s="87">
        <v>320413.4</v>
      </c>
      <c r="R42" s="87">
        <f>M42+N42+O42+P42+Q42</f>
        <v>1375090.9</v>
      </c>
      <c r="S42" s="33"/>
      <c r="T42" s="33"/>
      <c r="U42" s="33"/>
      <c r="V42" s="33"/>
      <c r="W42" s="33"/>
      <c r="X42" s="33"/>
      <c r="Y42" s="33">
        <f>AA42/AA49</f>
        <v>0.34932353927490256</v>
      </c>
      <c r="Z42" s="35" t="s">
        <v>57</v>
      </c>
      <c r="AA42" s="27">
        <v>457297</v>
      </c>
      <c r="AB42" s="27">
        <v>484836.4</v>
      </c>
      <c r="AC42" s="27">
        <v>508862.7</v>
      </c>
      <c r="AD42" s="27">
        <v>523161.3</v>
      </c>
      <c r="AE42" s="27">
        <v>382714.7</v>
      </c>
    </row>
    <row r="43" spans="1:31" s="32" customFormat="1" ht="40.5" customHeight="1">
      <c r="A43" s="83"/>
      <c r="B43" s="84"/>
      <c r="C43" s="36" t="s">
        <v>90</v>
      </c>
      <c r="D43" s="4" t="s">
        <v>91</v>
      </c>
      <c r="E43" s="4" t="s">
        <v>89</v>
      </c>
      <c r="F43" s="4" t="s">
        <v>89</v>
      </c>
      <c r="G43" s="41">
        <v>30201961</v>
      </c>
      <c r="H43" s="41">
        <f>G43</f>
        <v>30201961</v>
      </c>
      <c r="I43" s="41">
        <f>H43</f>
        <v>30201961</v>
      </c>
      <c r="J43" s="41">
        <f>I43</f>
        <v>30201961</v>
      </c>
      <c r="K43" s="41">
        <f>G43+H43+I43+J43</f>
        <v>120807844</v>
      </c>
      <c r="L43" s="90"/>
      <c r="M43" s="87"/>
      <c r="N43" s="87"/>
      <c r="O43" s="87"/>
      <c r="P43" s="87"/>
      <c r="Q43" s="87"/>
      <c r="R43" s="87"/>
      <c r="S43" s="33"/>
      <c r="T43" s="33"/>
      <c r="U43" s="33"/>
      <c r="V43" s="33"/>
      <c r="W43" s="33"/>
      <c r="X43" s="33"/>
      <c r="Y43" s="33"/>
      <c r="Z43" s="35"/>
      <c r="AA43" s="27"/>
      <c r="AB43" s="27"/>
      <c r="AC43" s="27"/>
      <c r="AD43" s="27"/>
      <c r="AE43" s="27"/>
    </row>
    <row r="44" spans="1:31" s="32" customFormat="1" ht="12.75" customHeight="1">
      <c r="A44" s="4"/>
      <c r="B44" s="84" t="s">
        <v>103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33"/>
      <c r="T44" s="33"/>
      <c r="U44" s="33"/>
      <c r="V44" s="33"/>
      <c r="W44" s="33"/>
      <c r="X44" s="33"/>
      <c r="Y44" s="33">
        <f>AA44/AA49</f>
        <v>0.5281524689231398</v>
      </c>
      <c r="Z44" s="35" t="s">
        <v>58</v>
      </c>
      <c r="AA44" s="27">
        <v>691400.7</v>
      </c>
      <c r="AB44" s="27">
        <v>730506.4</v>
      </c>
      <c r="AC44" s="27">
        <v>785063.1</v>
      </c>
      <c r="AD44" s="27">
        <v>824860.5</v>
      </c>
      <c r="AE44" s="27">
        <v>611281.2</v>
      </c>
    </row>
    <row r="45" spans="1:31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27"/>
      <c r="AB45" s="27"/>
      <c r="AC45" s="27"/>
      <c r="AD45" s="27"/>
      <c r="AE45" s="27"/>
    </row>
    <row r="46" spans="1:31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f>4749-1.1</f>
        <v>4747.9</v>
      </c>
      <c r="O46" s="3">
        <v>11870.7</v>
      </c>
      <c r="P46" s="3">
        <v>11816</v>
      </c>
      <c r="Q46" s="3">
        <v>7265</v>
      </c>
      <c r="R46" s="3">
        <f>M46+N46+O46+P46+Q46</f>
        <v>42580.6</v>
      </c>
      <c r="S46" s="33"/>
      <c r="T46" s="33"/>
      <c r="U46" s="33"/>
      <c r="V46" s="33"/>
      <c r="W46" s="33"/>
      <c r="X46" s="33"/>
      <c r="Y46" s="33">
        <f>AA46/AA49</f>
        <v>0.12252399180195753</v>
      </c>
      <c r="Z46" s="35" t="s">
        <v>59</v>
      </c>
      <c r="AA46" s="27">
        <v>160395.3</v>
      </c>
      <c r="AB46" s="27">
        <v>167166.1</v>
      </c>
      <c r="AC46" s="27">
        <v>182385.3</v>
      </c>
      <c r="AD46" s="27">
        <v>193858.6</v>
      </c>
      <c r="AE46" s="27">
        <v>157662.3</v>
      </c>
    </row>
    <row r="47" spans="1:31" s="32" customFormat="1" ht="16.5" customHeight="1">
      <c r="A47" s="4"/>
      <c r="B47" s="88" t="s">
        <v>40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33"/>
      <c r="T47" s="33"/>
      <c r="U47" s="33"/>
      <c r="V47" s="33"/>
      <c r="W47" s="33"/>
      <c r="X47" s="33"/>
      <c r="Y47" s="33"/>
      <c r="Z47" s="33"/>
      <c r="AA47" s="28"/>
      <c r="AB47" s="28"/>
      <c r="AC47" s="28"/>
      <c r="AD47" s="28"/>
      <c r="AE47" s="28"/>
    </row>
    <row r="48" spans="1:31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5"/>
      <c r="AB48" s="45"/>
      <c r="AC48" s="45"/>
      <c r="AD48" s="45"/>
      <c r="AE48" s="45"/>
    </row>
    <row r="49" spans="1:31" s="32" customFormat="1" ht="16.5" customHeight="1">
      <c r="A49" s="4"/>
      <c r="B49" s="94" t="s">
        <v>56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46"/>
      <c r="S49" s="33"/>
      <c r="T49" s="33"/>
      <c r="U49" s="33"/>
      <c r="V49" s="33"/>
      <c r="W49" s="33"/>
      <c r="X49" s="33"/>
      <c r="Y49" s="33"/>
      <c r="Z49" s="33"/>
      <c r="AA49" s="28">
        <f>AA42+AA44+AA46</f>
        <v>1309093</v>
      </c>
      <c r="AB49" s="28">
        <f>AB42+AB44+AB46</f>
        <v>1382508.9000000001</v>
      </c>
      <c r="AC49" s="28">
        <f>AC42+AC44+AC46</f>
        <v>1476311.1</v>
      </c>
      <c r="AD49" s="28">
        <f>AD42+AD44+AD46</f>
        <v>1541880.4000000001</v>
      </c>
      <c r="AE49" s="28">
        <f>AE42+AE44+AE46</f>
        <v>1151658.2</v>
      </c>
    </row>
    <row r="50" spans="1:31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28"/>
      <c r="AB50" s="28"/>
      <c r="AC50" s="28"/>
      <c r="AD50" s="28"/>
      <c r="AE50" s="28"/>
    </row>
    <row r="51" spans="1:31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29">
        <v>2016</v>
      </c>
      <c r="AB51" s="29">
        <v>2017</v>
      </c>
      <c r="AC51" s="29">
        <v>2018</v>
      </c>
      <c r="AD51" s="29">
        <v>2019</v>
      </c>
      <c r="AE51" s="29">
        <v>2020</v>
      </c>
    </row>
    <row r="52" spans="27:31" ht="15">
      <c r="AA52" s="25">
        <v>95</v>
      </c>
      <c r="AB52" s="25">
        <v>108</v>
      </c>
      <c r="AC52" s="25">
        <v>71</v>
      </c>
      <c r="AD52" s="25">
        <v>60</v>
      </c>
      <c r="AE52" s="25">
        <v>60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28.281610324028616</v>
      </c>
      <c r="O56" s="16">
        <f t="shared" si="3"/>
        <v>28.74496665753174</v>
      </c>
      <c r="P56" s="16">
        <f t="shared" si="3"/>
        <v>29.14581517792302</v>
      </c>
      <c r="Q56" s="16">
        <f t="shared" si="3"/>
        <v>22.728426833696442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1" ht="15">
      <c r="B59" s="5" t="s">
        <v>49</v>
      </c>
      <c r="L59" s="19"/>
      <c r="N59" s="5" t="s">
        <v>87</v>
      </c>
      <c r="AA59" s="25">
        <f>ROUND(AA52*AA31,1)</f>
        <v>610.8</v>
      </c>
      <c r="AB59" s="25">
        <f>ROUND(AB52*AB31,1)</f>
        <v>634.2</v>
      </c>
      <c r="AC59" s="25">
        <f>ROUND(AC52*AC31,1)</f>
        <v>402.7</v>
      </c>
      <c r="AD59" s="25">
        <f>ROUND(AD52*AD31,1)</f>
        <v>332.7</v>
      </c>
      <c r="AE59" s="25">
        <f>ROUND(AE52*AE31,1)</f>
        <v>332.3</v>
      </c>
    </row>
    <row r="60" spans="12:30" ht="15" hidden="1">
      <c r="L60" s="19"/>
      <c r="M60" s="19"/>
      <c r="N60" s="59">
        <f>N30-'[2]2016'!$M$24-'[2]2016'!$M$25</f>
        <v>1.382431946694851E-10</v>
      </c>
      <c r="O60" s="14"/>
      <c r="P60" s="14"/>
      <c r="Q60" s="14"/>
      <c r="R60" s="14"/>
      <c r="S60" s="25" t="s">
        <v>79</v>
      </c>
      <c r="Z60" s="25" t="s">
        <v>78</v>
      </c>
      <c r="AB60" s="17"/>
      <c r="AC60" s="17"/>
      <c r="AD60" s="17"/>
    </row>
    <row r="61" spans="12:31" ht="15" hidden="1">
      <c r="L61" s="19"/>
      <c r="M61" s="54"/>
      <c r="N61" s="28">
        <f>N32-'[2]2016'!$M$21-'[2]2016'!$M$22</f>
        <v>-7459.100000000046</v>
      </c>
      <c r="O61" s="14"/>
      <c r="P61" s="14"/>
      <c r="Q61" s="14"/>
      <c r="R61" s="14"/>
      <c r="S61" s="25" t="s">
        <v>80</v>
      </c>
      <c r="AA61" s="26">
        <v>4781.4</v>
      </c>
      <c r="AB61" s="25">
        <v>5563.9</v>
      </c>
      <c r="AC61" s="25">
        <v>3706.2</v>
      </c>
      <c r="AD61" s="25">
        <v>3204.4</v>
      </c>
      <c r="AE61" s="25">
        <v>3978</v>
      </c>
    </row>
    <row r="62" spans="6:19" ht="15" hidden="1">
      <c r="F62" s="5">
        <f>F36+F37+F38+F39</f>
        <v>46028</v>
      </c>
      <c r="G62" s="5">
        <f>G36+G37+G38+G39</f>
        <v>47991</v>
      </c>
      <c r="H62" s="5">
        <f>H36+H37+H38+H39</f>
        <v>49798</v>
      </c>
      <c r="I62" s="5">
        <f>I36+I37+I38+I39</f>
        <v>50788</v>
      </c>
      <c r="J62" s="5">
        <f>J36+J37+J38+J39</f>
        <v>50788</v>
      </c>
      <c r="L62" s="5"/>
      <c r="M62" s="55"/>
      <c r="N62" s="60">
        <f>N36+N37+N38+N39-'[2]2016'!$M$26-'[2]2016'!$M$27-'[2]2016'!$M$29-'[2]2016'!$M$30</f>
        <v>-2945.9999999998254</v>
      </c>
      <c r="O62" s="14"/>
      <c r="P62" s="14"/>
      <c r="Q62" s="14"/>
      <c r="R62" s="14"/>
      <c r="S62" s="25" t="s">
        <v>82</v>
      </c>
    </row>
    <row r="63" spans="13:19" ht="15" hidden="1">
      <c r="M63" s="19"/>
      <c r="N63" s="59">
        <f>N42-'[2]2016'!$M$31</f>
        <v>-394.9000000000233</v>
      </c>
      <c r="S63" s="25" t="s">
        <v>83</v>
      </c>
    </row>
    <row r="64" spans="13:19" ht="15" hidden="1">
      <c r="M64" s="19"/>
      <c r="N64" s="59">
        <f>N46-'[2]2016'!$M$32</f>
        <v>0</v>
      </c>
      <c r="S64" s="25" t="s">
        <v>84</v>
      </c>
    </row>
    <row r="65" spans="13:27" ht="15" hidden="1">
      <c r="M65" s="56"/>
      <c r="N65" s="28">
        <f>N51-'[2]2016'!$M$73-'[2]2016'!$M$74</f>
        <v>0</v>
      </c>
      <c r="S65" s="25" t="s">
        <v>85</v>
      </c>
      <c r="AA65" s="26"/>
    </row>
    <row r="66" spans="14:27" ht="15" hidden="1">
      <c r="N66" s="6"/>
      <c r="AA66" s="26"/>
    </row>
    <row r="67" ht="15" hidden="1">
      <c r="AA67" s="26"/>
    </row>
    <row r="68" spans="13:27" ht="15" hidden="1">
      <c r="M68" s="53">
        <f>M36+M37+M38+M39</f>
        <v>1635808.69</v>
      </c>
      <c r="N68" s="53">
        <f>N36+N37+N38+N39</f>
        <v>1664316.2000000002</v>
      </c>
      <c r="O68" s="53">
        <f>O36+O37+O38+O39</f>
        <v>1758772.0999999996</v>
      </c>
      <c r="P68" s="53">
        <f>P36+P37+P38+P39</f>
        <v>1823537.3</v>
      </c>
      <c r="Q68" s="53">
        <f>Q36+Q37+Q38+Q39</f>
        <v>1432928.7</v>
      </c>
      <c r="R68" s="14"/>
      <c r="AA68" s="26"/>
    </row>
    <row r="69" spans="10:27" ht="15" hidden="1">
      <c r="J69" s="23" t="s">
        <v>86</v>
      </c>
      <c r="K69" s="23"/>
      <c r="M69" s="33">
        <f>ROUND(M68/F62,1)</f>
        <v>35.5</v>
      </c>
      <c r="N69" s="35">
        <v>34.8</v>
      </c>
      <c r="O69" s="35">
        <f>ROUND(O68/H62,1)</f>
        <v>35.3</v>
      </c>
      <c r="P69" s="35">
        <f>ROUND(P68/I62,1)</f>
        <v>35.9</v>
      </c>
      <c r="Q69" s="35">
        <f>ROUND(Q68/J62,1)</f>
        <v>28.2</v>
      </c>
      <c r="R69" s="25"/>
      <c r="AA69" s="26"/>
    </row>
    <row r="70" spans="13:17" ht="15" hidden="1">
      <c r="M70" s="5">
        <v>35.5</v>
      </c>
      <c r="N70" s="5">
        <v>34.8</v>
      </c>
      <c r="O70" s="5">
        <v>35.3</v>
      </c>
      <c r="P70" s="5">
        <v>35.9</v>
      </c>
      <c r="Q70" s="5">
        <v>28.2</v>
      </c>
    </row>
    <row r="71" spans="13:17" ht="15" hidden="1">
      <c r="M71" s="5">
        <f>M69-M70</f>
        <v>0</v>
      </c>
      <c r="N71" s="5">
        <f>N69-N70</f>
        <v>0</v>
      </c>
      <c r="O71" s="5">
        <f>O69-O70</f>
        <v>0</v>
      </c>
      <c r="P71" s="5">
        <f>P69-P70</f>
        <v>0</v>
      </c>
      <c r="Q71" s="5">
        <f>Q69-Q70</f>
        <v>0</v>
      </c>
    </row>
    <row r="72" ht="15"/>
    <row r="73" ht="15"/>
    <row r="74" ht="15">
      <c r="L74" s="19"/>
    </row>
    <row r="75" ht="15"/>
    <row r="76" ht="15"/>
    <row r="77" ht="15"/>
    <row r="78" ht="15"/>
  </sheetData>
  <sheetProtection/>
  <mergeCells count="43">
    <mergeCell ref="A13:Q13"/>
    <mergeCell ref="A14:Q14"/>
    <mergeCell ref="O1:Q1"/>
    <mergeCell ref="N2:Q2"/>
    <mergeCell ref="O3:Q3"/>
    <mergeCell ref="L6:Q6"/>
    <mergeCell ref="L7:Q7"/>
    <mergeCell ref="L8:Q8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B49:Q49"/>
    <mergeCell ref="A33:A34"/>
    <mergeCell ref="Q42:Q43"/>
    <mergeCell ref="A42:A43"/>
    <mergeCell ref="B42:B43"/>
    <mergeCell ref="M42:M43"/>
    <mergeCell ref="O42:O43"/>
    <mergeCell ref="P42:P43"/>
    <mergeCell ref="R42:R43"/>
    <mergeCell ref="B47:R47"/>
    <mergeCell ref="B26:R26"/>
    <mergeCell ref="B27:R27"/>
    <mergeCell ref="B24:R24"/>
    <mergeCell ref="D20:R20"/>
    <mergeCell ref="D21:R21"/>
    <mergeCell ref="L22:R22"/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</mergeCells>
  <printOptions/>
  <pageMargins left="0" right="0" top="0.24" bottom="0.19" header="0.16" footer="0.15"/>
  <pageSetup horizontalDpi="600" verticalDpi="600" orientation="landscape" paperSize="9" scale="75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2017-06-21T11:26:04Z</cp:lastPrinted>
  <dcterms:created xsi:type="dcterms:W3CDTF">2014-06-08T13:23:30Z</dcterms:created>
  <dcterms:modified xsi:type="dcterms:W3CDTF">2017-06-29T08:34:16Z</dcterms:modified>
  <cp:category/>
  <cp:version/>
  <cp:contentType/>
  <cp:contentStatus/>
</cp:coreProperties>
</file>