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ЛОВА\2018 год\ПРОГРАММА\Декабрь\По Думе декабря\"/>
    </mc:Choice>
  </mc:AlternateContent>
  <bookViews>
    <workbookView xWindow="120" yWindow="120" windowWidth="28695" windowHeight="12525"/>
  </bookViews>
  <sheets>
    <sheet name="июнь" sheetId="36" r:id="rId1"/>
  </sheets>
  <definedNames>
    <definedName name="_xlnm.Print_Titles" localSheetId="0">июнь!$4:$8</definedName>
    <definedName name="_xlnm.Print_Area" localSheetId="0">июнь!$A$1:$M$87</definedName>
  </definedNames>
  <calcPr calcId="152511"/>
</workbook>
</file>

<file path=xl/calcChain.xml><?xml version="1.0" encoding="utf-8"?>
<calcChain xmlns="http://schemas.openxmlformats.org/spreadsheetml/2006/main">
  <c r="M76" i="36" l="1"/>
  <c r="M28" i="36" l="1"/>
  <c r="M77" i="36"/>
  <c r="M81" i="36" l="1"/>
  <c r="M67" i="36" l="1"/>
  <c r="M22" i="36"/>
  <c r="M30" i="36"/>
  <c r="M41" i="36"/>
  <c r="M46" i="36"/>
  <c r="M36" i="36"/>
  <c r="M11" i="36" l="1"/>
  <c r="M42" i="36"/>
  <c r="M35" i="36" l="1"/>
  <c r="M34" i="36"/>
  <c r="M37" i="36"/>
  <c r="M31" i="36" l="1"/>
  <c r="M27" i="36" l="1"/>
  <c r="M20" i="36" l="1"/>
  <c r="M25" i="36" l="1"/>
  <c r="M75" i="36" l="1"/>
  <c r="M61" i="36" l="1"/>
  <c r="M52" i="36"/>
  <c r="M19" i="36"/>
  <c r="M13" i="36" l="1"/>
  <c r="M82" i="36" l="1"/>
  <c r="M48" i="36" l="1"/>
  <c r="M18" i="36" l="1"/>
  <c r="M80" i="36" l="1"/>
  <c r="M78" i="36"/>
  <c r="M26" i="36"/>
  <c r="M40" i="36"/>
  <c r="M74" i="36" l="1"/>
  <c r="M73" i="36" s="1"/>
  <c r="M71" i="36" l="1"/>
  <c r="M29" i="36"/>
  <c r="M21" i="36"/>
  <c r="M16" i="36"/>
  <c r="M12" i="36" s="1"/>
  <c r="M15" i="36"/>
  <c r="M58" i="36" l="1"/>
  <c r="M57" i="36" s="1"/>
  <c r="M14" i="36"/>
  <c r="M10" i="36"/>
  <c r="M84" i="36" l="1"/>
</calcChain>
</file>

<file path=xl/sharedStrings.xml><?xml version="1.0" encoding="utf-8"?>
<sst xmlns="http://schemas.openxmlformats.org/spreadsheetml/2006/main" count="634" uniqueCount="217">
  <si>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</si>
  <si>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</si>
  <si>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</si>
  <si>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</si>
  <si>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</si>
  <si>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</si>
  <si>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</si>
  <si>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</si>
  <si>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</si>
  <si>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</si>
  <si>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</si>
  <si>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</si>
  <si>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</si>
  <si>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</si>
  <si>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</si>
  <si>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</si>
  <si>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</si>
  <si>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</si>
  <si>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</si>
  <si>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</si>
  <si>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</si>
  <si>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</si>
  <si>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</si>
  <si>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</si>
  <si>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</si>
  <si>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</si>
  <si>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1 проект</t>
  </si>
  <si>
    <t>960</t>
  </si>
  <si>
    <t>1.3</t>
  </si>
  <si>
    <t>05</t>
  </si>
  <si>
    <t>03</t>
  </si>
  <si>
    <t>240</t>
  </si>
  <si>
    <t>1.6</t>
  </si>
  <si>
    <t>1 объект</t>
  </si>
  <si>
    <t>07</t>
  </si>
  <si>
    <t>01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</si>
  <si>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</si>
  <si>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</si>
  <si>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</si>
  <si>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</si>
  <si>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</si>
  <si>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</si>
  <si>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</si>
  <si>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</si>
  <si>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Стимулирование развития жилищного строительства в городе Пензе</t>
  </si>
  <si>
    <t>2.1</t>
  </si>
  <si>
    <t>2.3</t>
  </si>
  <si>
    <t>2.4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</si>
  <si>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</si>
  <si>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</si>
  <si>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</si>
  <si>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</si>
  <si>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</si>
  <si>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</si>
  <si>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</si>
  <si>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</si>
  <si>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</si>
  <si>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</si>
  <si>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</si>
  <si>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</si>
  <si>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</si>
  <si>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</si>
  <si>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</si>
  <si>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Строительство ливневой канализации в мкр.Шуист</t>
  </si>
  <si>
    <t>2,1 км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</si>
  <si>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</si>
  <si>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</si>
  <si>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25000 м.куб./сутки</t>
  </si>
  <si>
    <t>Объект культурного наследия регионального значения "Дом жилой (деревянный), XIX в.", г.Пенза</t>
  </si>
  <si>
    <t>1111126450</t>
  </si>
  <si>
    <t>1120326300</t>
  </si>
  <si>
    <t>1130521710</t>
  </si>
  <si>
    <t>Строительство школы в мкр.Шуист, г.Пенза</t>
  </si>
  <si>
    <t>2.5</t>
  </si>
  <si>
    <t xml:space="preserve"> Агамагомедов М.К.</t>
  </si>
  <si>
    <t>660 учебных мест</t>
  </si>
  <si>
    <t>2.6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</si>
  <si>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</si>
  <si>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</si>
  <si>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</si>
  <si>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</si>
  <si>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Строительство школы в 6 мкр. "Арбеково", г. Пенза</t>
  </si>
  <si>
    <t>2.7</t>
  </si>
  <si>
    <t>1121126670</t>
  </si>
  <si>
    <t>Агамагомедов М.К., Умнов И.Н</t>
  </si>
  <si>
    <t>2.8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</si>
  <si>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</si>
  <si>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1113126810</t>
  </si>
  <si>
    <t>Здание детской молочной кухни по ул. Измайлова,73, г.Пенза</t>
  </si>
  <si>
    <t>1.2</t>
  </si>
  <si>
    <t>1.4</t>
  </si>
  <si>
    <t>1.5</t>
  </si>
  <si>
    <t>1.7</t>
  </si>
  <si>
    <t>Внутриквартальная дорога в мкр. №6 "Заря-1" севернее ул.Магистральная, г.Пенза</t>
  </si>
  <si>
    <t>1121326830</t>
  </si>
  <si>
    <t>Внутриквартальная дорога в районе малоэтажной застройки Заря южнее ул. Новоселов, г. Пенза</t>
  </si>
  <si>
    <t>1121426840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</si>
  <si>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</si>
  <si>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1121526850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</si>
  <si>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</si>
  <si>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Внутриквартальная сеть водоснабжения в районе малоэтажной застройки Заря южнее ул.Новоселов, г.Пенза</t>
  </si>
  <si>
    <t>1121226870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</si>
  <si>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</si>
  <si>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1121726880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</si>
  <si>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</si>
  <si>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1121826890</t>
  </si>
  <si>
    <t>2.9</t>
  </si>
  <si>
    <t>2.10</t>
  </si>
  <si>
    <t>Установление (изменению) границы городского округа - город Пенза и земель населенного пункта в его границах</t>
  </si>
  <si>
    <t>1130621850</t>
  </si>
  <si>
    <t>Подготовка документации по внесению изменений в генеральный план и правила землепользования и застройки г.Пензы</t>
  </si>
  <si>
    <t>1130721890</t>
  </si>
  <si>
    <t>1110626350</t>
  </si>
  <si>
    <t>1121626860</t>
  </si>
  <si>
    <t>2.2.</t>
  </si>
  <si>
    <t>2.11</t>
  </si>
  <si>
    <t>1.8</t>
  </si>
  <si>
    <t>1.9</t>
  </si>
  <si>
    <t>1.10</t>
  </si>
  <si>
    <t xml:space="preserve">Капитальный ремонт набережной реки Суры </t>
  </si>
  <si>
    <t>1112026510</t>
  </si>
  <si>
    <t>1112726620</t>
  </si>
  <si>
    <t>1121926910</t>
  </si>
  <si>
    <t>Площадь имени В.И. Ленина, г. Пенза</t>
  </si>
  <si>
    <t>Строительство инженерной инфраструктуры в микрорайоне Арбеково города Пензы</t>
  </si>
  <si>
    <t>11113L5200</t>
  </si>
  <si>
    <t>1.11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</si>
  <si>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</si>
  <si>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2.12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</si>
  <si>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</si>
  <si>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1120221630</t>
  </si>
  <si>
    <t>11117R0820</t>
  </si>
  <si>
    <t>1.12</t>
  </si>
  <si>
    <t>1.13</t>
  </si>
  <si>
    <t>1.14</t>
  </si>
  <si>
    <t>1.15</t>
  </si>
  <si>
    <t>1.16</t>
  </si>
  <si>
    <t>Автомобильная дорога по ул. Чкалова, г. Пенза</t>
  </si>
  <si>
    <t>Автомобильная дорога по ул. Попова, г. Пенза</t>
  </si>
  <si>
    <t>40 мест в я/садах</t>
  </si>
  <si>
    <t>1112326560</t>
  </si>
  <si>
    <t>1113526960</t>
  </si>
  <si>
    <t>1113626970</t>
  </si>
  <si>
    <t>1113726980</t>
  </si>
  <si>
    <t>1113826990</t>
  </si>
  <si>
    <t>1113927010</t>
  </si>
  <si>
    <t>800 учебных мест</t>
  </si>
  <si>
    <t>2050 п.метров сетей</t>
  </si>
  <si>
    <t>113012А700</t>
  </si>
  <si>
    <t>1.17</t>
  </si>
  <si>
    <t>Строительство сетей ливневой канализации по ул.Кривозерье, г.Пенза</t>
  </si>
  <si>
    <t xml:space="preserve">960 </t>
  </si>
  <si>
    <t>1110926190</t>
  </si>
  <si>
    <t>1.18</t>
  </si>
  <si>
    <t>Сквер "Пионерский", г. Пенза</t>
  </si>
  <si>
    <t>Корпус № 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</si>
  <si>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</si>
  <si>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</si>
  <si>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1114027020</t>
  </si>
  <si>
    <t>1114227040</t>
  </si>
  <si>
    <t>Благоустройство общественной территории ограниченной улицами К.Маркса, Белинского, Лермонтова, Советская</t>
  </si>
  <si>
    <t>Территория, прилегающая к Спасскому кафедральному собору, г.Пенза</t>
  </si>
  <si>
    <t>1113326920</t>
  </si>
  <si>
    <t>1.19</t>
  </si>
  <si>
    <t>1.20</t>
  </si>
  <si>
    <t xml:space="preserve">Реконструкция ул.Антонова, г.Пенза </t>
  </si>
  <si>
    <t>1110121430</t>
  </si>
  <si>
    <t>1.21</t>
  </si>
  <si>
    <t>Автомобильная дорога по ул.Чаадаева на кчаствке от ул.Чапаева до транспортной развязки к ФАД М-5 "Урал", г.Пенза</t>
  </si>
  <si>
    <t>1114327050</t>
  </si>
  <si>
    <t>1.22</t>
  </si>
  <si>
    <t>Фонтан  по ул.Московская с благоустройством прилегающей территории, г.Пенза</t>
  </si>
  <si>
    <t>1114127030</t>
  </si>
  <si>
    <t>Школа в мкр. №3 третьей очереди строительства жилого района "Арбеково", г. Пенза</t>
  </si>
  <si>
    <t>1.23</t>
  </si>
  <si>
    <t>11134L5200</t>
  </si>
  <si>
    <t>1.24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</si>
  <si>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</si>
  <si>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1114527070</t>
  </si>
  <si>
    <t>11132S1330</t>
  </si>
  <si>
    <t>1113271330</t>
  </si>
  <si>
    <t>1 742,5              п/м сетей</t>
  </si>
  <si>
    <t>1100 учебных мест</t>
  </si>
  <si>
    <t xml:space="preserve">1,63141 км
автодорог
</t>
  </si>
  <si>
    <t>0,02642 км</t>
  </si>
  <si>
    <t>1.25</t>
  </si>
  <si>
    <t>Автомобильная дорога по ул. Байдукова, г. Пенза</t>
  </si>
  <si>
    <t>1114427060</t>
  </si>
  <si>
    <t>1.1</t>
  </si>
  <si>
    <t>113042А900</t>
  </si>
  <si>
    <t>Корпус №2  детского сада по ул.Набережная реки Мойки, 41А,  г.Пенза</t>
  </si>
  <si>
    <t>Строительство корпуса № 2 детского сада по ул.Макаренко, д.20, в г.Пенза</t>
  </si>
  <si>
    <t>1112626590</t>
  </si>
  <si>
    <t>Детский сад по ул.Лазо, 4,  г.Пенза</t>
  </si>
  <si>
    <t>1114627090</t>
  </si>
  <si>
    <t>1114727110</t>
  </si>
  <si>
    <t>80 мест в я/садах</t>
  </si>
  <si>
    <t xml:space="preserve">175 мест </t>
  </si>
  <si>
    <t>Утин А.А.</t>
  </si>
  <si>
    <t>11304S1053</t>
  </si>
  <si>
    <t>11126R1590</t>
  </si>
  <si>
    <t>1112671060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</si>
  <si>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2015-2021 годы»
</t>
  </si>
  <si>
    <t xml:space="preserve">План реализации муниципальной программы
"Развитие территорий, социальной и инженерной инфраструктуры 
в городе Пензе на 2015-2021 годы"
на 2018 год
</t>
  </si>
  <si>
    <t>1 обьект</t>
  </si>
  <si>
    <t>0,531 км автодорог</t>
  </si>
  <si>
    <t xml:space="preserve">бюджет Пензенской области </t>
  </si>
  <si>
    <t>1.26</t>
  </si>
  <si>
    <t>1.27</t>
  </si>
  <si>
    <t>1.28</t>
  </si>
  <si>
    <t>Автомобильная дорога по ул.Попова на участке от ул.Ленинградская до ул.Окружная, г.Пенза</t>
  </si>
  <si>
    <t>1114827180</t>
  </si>
  <si>
    <t>1.29</t>
  </si>
  <si>
    <t>1.30</t>
  </si>
  <si>
    <t>Жилой дом для маневренного жилищного фонда г. Пенза</t>
  </si>
  <si>
    <t>1114927220</t>
  </si>
  <si>
    <t>Приложение № 2 к Постановлению администрации города Пензы от 28.12.2018 № 2476/1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</si>
</sst>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  <numFmt numFmtId="170" formatCode="_-* #,##0.00000_р_._-;\-* #,##0.000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ill="1"/>
    <xf numFmtId="170" fontId="0" fillId="0" borderId="0" xfId="0" applyNumberFormat="1" applyFill="1"/>
    <xf numFmtId="168" fontId="1" fillId="0" borderId="0" xfId="1" applyNumberFormat="1" applyFill="1"/>
    <xf numFmtId="169" fontId="1" fillId="0" borderId="0" xfId="1" applyNumberFormat="1" applyFill="1"/>
    <xf numFmtId="49" fontId="3" fillId="0" borderId="4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0" fontId="0" fillId="2" borderId="0" xfId="0" applyFill="1"/>
    <xf numFmtId="49" fontId="3" fillId="3" borderId="2" xfId="1" applyNumberFormat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top" wrapText="1"/>
    </xf>
    <xf numFmtId="49" fontId="3" fillId="3" borderId="0" xfId="2" applyNumberFormat="1" applyFont="1" applyFill="1" applyBorder="1" applyAlignment="1">
      <alignment horizontal="center" vertical="top" wrapText="1"/>
    </xf>
    <xf numFmtId="0" fontId="0" fillId="3" borderId="0" xfId="0" applyFill="1"/>
    <xf numFmtId="49" fontId="22" fillId="3" borderId="2" xfId="2" applyNumberFormat="1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6" fillId="3" borderId="3" xfId="1" applyFont="1" applyFill="1" applyBorder="1" applyAlignment="1">
      <alignment horizontal="left" vertical="top" wrapText="1"/>
    </xf>
    <xf numFmtId="49" fontId="23" fillId="3" borderId="2" xfId="0" applyNumberFormat="1" applyFont="1" applyFill="1" applyBorder="1" applyAlignment="1">
      <alignment horizontal="center" vertical="top"/>
    </xf>
    <xf numFmtId="0" fontId="3" fillId="3" borderId="2" xfId="1" applyFont="1" applyFill="1" applyBorder="1" applyAlignment="1">
      <alignment vertical="top" wrapText="1"/>
    </xf>
    <xf numFmtId="167" fontId="5" fillId="3" borderId="2" xfId="1" applyNumberFormat="1" applyFont="1" applyFill="1" applyBorder="1" applyAlignment="1">
      <alignment horizontal="center" vertical="top" wrapText="1"/>
    </xf>
    <xf numFmtId="49" fontId="3" fillId="3" borderId="3" xfId="1" applyNumberFormat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justify" vertical="top" wrapText="1"/>
    </xf>
    <xf numFmtId="0" fontId="5" fillId="3" borderId="2" xfId="1" applyFont="1" applyFill="1" applyBorder="1" applyAlignment="1">
      <alignment vertical="top" wrapText="1"/>
    </xf>
    <xf numFmtId="0" fontId="5" fillId="3" borderId="2" xfId="1" applyFont="1" applyFill="1" applyBorder="1" applyAlignment="1">
      <alignment horizontal="center" vertical="top" wrapText="1"/>
    </xf>
    <xf numFmtId="167" fontId="9" fillId="3" borderId="2" xfId="1" applyNumberFormat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justify" vertical="top" wrapText="1"/>
    </xf>
    <xf numFmtId="167" fontId="4" fillId="3" borderId="2" xfId="2" applyNumberFormat="1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11" fillId="3" borderId="2" xfId="2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vertical="top" wrapText="1"/>
    </xf>
    <xf numFmtId="165" fontId="4" fillId="3" borderId="2" xfId="2" applyNumberFormat="1" applyFont="1" applyFill="1" applyBorder="1" applyAlignment="1">
      <alignment horizontal="left" vertical="top" wrapText="1"/>
    </xf>
    <xf numFmtId="165" fontId="11" fillId="3" borderId="2" xfId="2" applyNumberFormat="1" applyFont="1" applyFill="1" applyBorder="1" applyAlignment="1">
      <alignment horizontal="left" vertical="top" wrapText="1"/>
    </xf>
    <xf numFmtId="4" fontId="4" fillId="3" borderId="2" xfId="2" applyNumberFormat="1" applyFont="1" applyFill="1" applyBorder="1" applyAlignment="1">
      <alignment horizontal="left" vertical="top" wrapText="1"/>
    </xf>
    <xf numFmtId="166" fontId="3" fillId="3" borderId="2" xfId="2" applyNumberFormat="1" applyFont="1" applyFill="1" applyBorder="1" applyAlignment="1">
      <alignment horizontal="center" vertical="top" wrapText="1"/>
    </xf>
    <xf numFmtId="166" fontId="9" fillId="3" borderId="2" xfId="2" applyNumberFormat="1" applyFont="1" applyFill="1" applyBorder="1" applyAlignment="1">
      <alignment horizontal="center" vertical="top" wrapText="1"/>
    </xf>
    <xf numFmtId="164" fontId="4" fillId="3" borderId="2" xfId="2" applyNumberFormat="1" applyFont="1" applyFill="1" applyBorder="1" applyAlignment="1">
      <alignment horizontal="left" vertical="top" wrapText="1"/>
    </xf>
    <xf numFmtId="0" fontId="15" fillId="3" borderId="2" xfId="1" applyFont="1" applyFill="1" applyBorder="1" applyAlignment="1">
      <alignment horizontal="center" vertical="center" wrapText="1"/>
    </xf>
    <xf numFmtId="49" fontId="15" fillId="3" borderId="2" xfId="2" applyNumberFormat="1" applyFont="1" applyFill="1" applyBorder="1" applyAlignment="1">
      <alignment horizontal="center" vertical="center" wrapText="1"/>
    </xf>
    <xf numFmtId="49" fontId="17" fillId="3" borderId="2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49" fontId="22" fillId="3" borderId="2" xfId="2" applyNumberFormat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top" wrapText="1"/>
    </xf>
    <xf numFmtId="49" fontId="15" fillId="3" borderId="2" xfId="2" applyNumberFormat="1" applyFont="1" applyFill="1" applyBorder="1" applyAlignment="1">
      <alignment horizontal="center" vertical="top" wrapText="1"/>
    </xf>
    <xf numFmtId="49" fontId="17" fillId="3" borderId="2" xfId="2" applyNumberFormat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vertical="top" wrapText="1"/>
    </xf>
    <xf numFmtId="49" fontId="0" fillId="3" borderId="2" xfId="0" applyNumberFormat="1" applyFill="1" applyBorder="1" applyAlignment="1">
      <alignment horizontal="center" vertical="top"/>
    </xf>
    <xf numFmtId="0" fontId="16" fillId="3" borderId="2" xfId="1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49" fontId="4" fillId="3" borderId="2" xfId="1" applyNumberFormat="1" applyFont="1" applyFill="1" applyBorder="1" applyAlignment="1">
      <alignment horizontal="center" vertical="top" wrapText="1"/>
    </xf>
    <xf numFmtId="49" fontId="11" fillId="3" borderId="2" xfId="1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wrapText="1"/>
    </xf>
    <xf numFmtId="0" fontId="20" fillId="3" borderId="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vertical="top" wrapText="1"/>
    </xf>
    <xf numFmtId="0" fontId="1" fillId="3" borderId="2" xfId="1" applyFill="1" applyBorder="1"/>
    <xf numFmtId="0" fontId="8" fillId="3" borderId="2" xfId="1" applyFon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2" fillId="3" borderId="2" xfId="1" applyFont="1" applyFill="1" applyBorder="1"/>
    <xf numFmtId="0" fontId="1" fillId="3" borderId="0" xfId="1" applyFill="1" applyBorder="1"/>
    <xf numFmtId="0" fontId="8" fillId="3" borderId="0" xfId="1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2" fillId="3" borderId="0" xfId="1" applyFont="1" applyFill="1" applyBorder="1"/>
    <xf numFmtId="0" fontId="6" fillId="3" borderId="0" xfId="1" applyFont="1" applyFill="1"/>
    <xf numFmtId="0" fontId="6" fillId="3" borderId="0" xfId="1" applyFont="1" applyFill="1" applyAlignment="1"/>
    <xf numFmtId="0" fontId="10" fillId="3" borderId="0" xfId="0" applyFont="1" applyFill="1"/>
    <xf numFmtId="49" fontId="3" fillId="3" borderId="2" xfId="2" applyNumberFormat="1" applyFont="1" applyFill="1" applyBorder="1" applyAlignment="1">
      <alignment horizontal="center" vertical="top" wrapText="1"/>
    </xf>
    <xf numFmtId="0" fontId="16" fillId="3" borderId="3" xfId="1" applyFont="1" applyFill="1" applyBorder="1" applyAlignment="1">
      <alignment horizontal="left" vertical="top" wrapText="1"/>
    </xf>
    <xf numFmtId="49" fontId="0" fillId="3" borderId="2" xfId="0" applyNumberFormat="1" applyFill="1" applyBorder="1"/>
    <xf numFmtId="167" fontId="3" fillId="3" borderId="2" xfId="1" applyNumberFormat="1" applyFont="1" applyFill="1" applyBorder="1" applyAlignment="1">
      <alignment horizontal="center" vertical="top" wrapText="1"/>
    </xf>
    <xf numFmtId="167" fontId="4" fillId="3" borderId="2" xfId="2" applyNumberFormat="1" applyFont="1" applyFill="1" applyBorder="1" applyAlignment="1">
      <alignment horizontal="right" vertical="top" wrapText="1"/>
    </xf>
    <xf numFmtId="167" fontId="4" fillId="3" borderId="2" xfId="1" applyNumberFormat="1" applyFont="1" applyFill="1" applyBorder="1" applyAlignment="1">
      <alignment horizontal="right" vertical="top"/>
    </xf>
    <xf numFmtId="167" fontId="15" fillId="3" borderId="2" xfId="2" applyNumberFormat="1" applyFont="1" applyFill="1" applyBorder="1" applyAlignment="1">
      <alignment horizontal="center" vertical="center" wrapText="1"/>
    </xf>
    <xf numFmtId="167" fontId="3" fillId="3" borderId="2" xfId="2" applyNumberFormat="1" applyFont="1" applyFill="1" applyBorder="1" applyAlignment="1">
      <alignment horizontal="center" vertical="center" wrapText="1"/>
    </xf>
    <xf numFmtId="167" fontId="15" fillId="3" borderId="2" xfId="2" applyNumberFormat="1" applyFont="1" applyFill="1" applyBorder="1" applyAlignment="1">
      <alignment horizontal="center" vertical="top" wrapText="1"/>
    </xf>
    <xf numFmtId="167" fontId="3" fillId="3" borderId="2" xfId="2" applyNumberFormat="1" applyFont="1" applyFill="1" applyBorder="1" applyAlignment="1">
      <alignment horizontal="center" vertical="top" wrapText="1"/>
    </xf>
    <xf numFmtId="167" fontId="3" fillId="2" borderId="2" xfId="2" applyNumberFormat="1" applyFont="1" applyFill="1" applyBorder="1" applyAlignment="1">
      <alignment horizontal="center" vertical="top" wrapText="1"/>
    </xf>
    <xf numFmtId="167" fontId="4" fillId="3" borderId="2" xfId="1" applyNumberFormat="1" applyFont="1" applyFill="1" applyBorder="1" applyAlignment="1">
      <alignment horizontal="center" vertical="top" wrapText="1"/>
    </xf>
    <xf numFmtId="167" fontId="3" fillId="3" borderId="2" xfId="1" applyNumberFormat="1" applyFont="1" applyFill="1" applyBorder="1" applyAlignment="1">
      <alignment horizontal="right" vertical="top" wrapText="1"/>
    </xf>
    <xf numFmtId="167" fontId="3" fillId="3" borderId="2" xfId="3" applyNumberFormat="1" applyFont="1" applyFill="1" applyBorder="1" applyAlignment="1">
      <alignment horizontal="right" vertical="top" wrapText="1"/>
    </xf>
    <xf numFmtId="167" fontId="4" fillId="3" borderId="2" xfId="2" applyNumberFormat="1" applyFont="1" applyFill="1" applyBorder="1" applyAlignment="1">
      <alignment horizontal="center" vertical="top" wrapText="1"/>
    </xf>
    <xf numFmtId="167" fontId="16" fillId="3" borderId="2" xfId="0" applyNumberFormat="1" applyFont="1" applyFill="1" applyBorder="1" applyAlignment="1">
      <alignment horizontal="center"/>
    </xf>
    <xf numFmtId="167" fontId="19" fillId="3" borderId="2" xfId="1" applyNumberFormat="1" applyFont="1" applyFill="1" applyBorder="1"/>
    <xf numFmtId="167" fontId="4" fillId="3" borderId="0" xfId="1" applyNumberFormat="1" applyFont="1" applyFill="1" applyBorder="1"/>
    <xf numFmtId="167" fontId="0" fillId="3" borderId="0" xfId="0" applyNumberFormat="1" applyFill="1"/>
    <xf numFmtId="167" fontId="6" fillId="3" borderId="0" xfId="1" applyNumberFormat="1" applyFont="1" applyFill="1"/>
    <xf numFmtId="0" fontId="16" fillId="3" borderId="3" xfId="1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6" fillId="3" borderId="0" xfId="1" applyFont="1" applyFill="1" applyAlignment="1">
      <alignment horizontal="left"/>
    </xf>
    <xf numFmtId="49" fontId="3" fillId="3" borderId="2" xfId="2" applyNumberFormat="1" applyFont="1" applyFill="1" applyBorder="1" applyAlignment="1">
      <alignment horizontal="center" vertical="top" wrapText="1"/>
    </xf>
    <xf numFmtId="0" fontId="9" fillId="3" borderId="4" xfId="1" applyFont="1" applyFill="1" applyBorder="1" applyAlignment="1">
      <alignment horizontal="center" vertical="top" wrapText="1"/>
    </xf>
    <xf numFmtId="0" fontId="9" fillId="3" borderId="5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0" fillId="3" borderId="5" xfId="0" applyFill="1" applyBorder="1"/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top" wrapText="1"/>
    </xf>
    <xf numFmtId="49" fontId="3" fillId="3" borderId="4" xfId="1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left" vertical="top" wrapText="1"/>
    </xf>
    <xf numFmtId="0" fontId="0" fillId="3" borderId="4" xfId="0" applyFill="1" applyBorder="1"/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10" fillId="3" borderId="4" xfId="0" applyFont="1" applyFill="1" applyBorder="1"/>
    <xf numFmtId="0" fontId="3" fillId="3" borderId="3" xfId="1" applyFont="1" applyFill="1" applyBorder="1" applyAlignment="1">
      <alignment horizontal="justify" vertical="top" wrapText="1"/>
    </xf>
    <xf numFmtId="0" fontId="3" fillId="3" borderId="5" xfId="1" applyFont="1" applyFill="1" applyBorder="1" applyAlignment="1">
      <alignment horizontal="justify" vertical="top" wrapText="1"/>
    </xf>
    <xf numFmtId="0" fontId="3" fillId="3" borderId="5" xfId="1" applyFont="1" applyFill="1" applyBorder="1" applyAlignment="1">
      <alignment horizontal="center" vertical="top" wrapText="1"/>
    </xf>
    <xf numFmtId="0" fontId="18" fillId="3" borderId="0" xfId="1" applyFont="1" applyFill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3" fillId="3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top" wrapText="1"/>
    </xf>
    <xf numFmtId="0" fontId="0" fillId="3" borderId="6" xfId="0" applyFill="1" applyBorder="1"/>
    <xf numFmtId="0" fontId="0" fillId="3" borderId="7" xfId="0" applyFill="1" applyBorder="1"/>
    <xf numFmtId="167" fontId="7" fillId="3" borderId="3" xfId="1" applyNumberFormat="1" applyFont="1" applyFill="1" applyBorder="1" applyAlignment="1">
      <alignment horizontal="center" vertical="top" wrapText="1"/>
    </xf>
    <xf numFmtId="167" fontId="0" fillId="3" borderId="5" xfId="0" applyNumberFormat="1" applyFill="1" applyBorder="1"/>
    <xf numFmtId="0" fontId="4" fillId="3" borderId="3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top" wrapText="1"/>
    </xf>
    <xf numFmtId="0" fontId="4" fillId="3" borderId="3" xfId="1" applyFont="1" applyFill="1" applyBorder="1" applyAlignment="1">
      <alignment vertical="top" wrapText="1"/>
    </xf>
    <xf numFmtId="0" fontId="4" fillId="3" borderId="4" xfId="1" applyFont="1" applyFill="1" applyBorder="1" applyAlignment="1">
      <alignment vertical="top" wrapText="1"/>
    </xf>
    <xf numFmtId="0" fontId="4" fillId="3" borderId="5" xfId="1" applyFont="1" applyFill="1" applyBorder="1" applyAlignment="1">
      <alignment vertical="top" wrapText="1"/>
    </xf>
    <xf numFmtId="0" fontId="13" fillId="3" borderId="3" xfId="1" applyFont="1" applyFill="1" applyBorder="1" applyAlignment="1">
      <alignment horizontal="center" vertical="top" wrapText="1"/>
    </xf>
    <xf numFmtId="0" fontId="14" fillId="3" borderId="4" xfId="0" applyFont="1" applyFill="1" applyBorder="1"/>
    <xf numFmtId="0" fontId="14" fillId="3" borderId="5" xfId="0" applyFont="1" applyFill="1" applyBorder="1"/>
    <xf numFmtId="0" fontId="11" fillId="3" borderId="2" xfId="1" applyFont="1" applyFill="1" applyBorder="1" applyAlignment="1">
      <alignment horizontal="center" vertical="top" wrapText="1"/>
    </xf>
    <xf numFmtId="49" fontId="3" fillId="3" borderId="5" xfId="1" applyNumberFormat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left" vertical="top" wrapText="1"/>
    </xf>
    <xf numFmtId="0" fontId="13" fillId="3" borderId="2" xfId="1" applyFont="1" applyFill="1" applyBorder="1" applyAlignment="1">
      <alignment horizontal="center" vertical="top" wrapText="1"/>
    </xf>
    <xf numFmtId="0" fontId="16" fillId="3" borderId="3" xfId="1" applyFont="1" applyFill="1" applyBorder="1" applyAlignment="1">
      <alignment horizontal="center" vertical="top" wrapText="1"/>
    </xf>
    <xf numFmtId="0" fontId="16" fillId="3" borderId="4" xfId="1" applyFont="1" applyFill="1" applyBorder="1" applyAlignment="1">
      <alignment horizontal="center" vertical="top" wrapText="1"/>
    </xf>
    <xf numFmtId="0" fontId="16" fillId="3" borderId="5" xfId="1" applyFont="1" applyFill="1" applyBorder="1" applyAlignment="1">
      <alignment horizontal="center" vertical="top" wrapText="1"/>
    </xf>
    <xf numFmtId="0" fontId="16" fillId="3" borderId="3" xfId="1" applyFont="1" applyFill="1" applyBorder="1" applyAlignment="1">
      <alignment horizontal="left" vertical="top" wrapText="1"/>
    </xf>
    <xf numFmtId="0" fontId="16" fillId="3" borderId="4" xfId="1" applyFont="1" applyFill="1" applyBorder="1" applyAlignment="1">
      <alignment horizontal="left" vertical="top" wrapText="1"/>
    </xf>
    <xf numFmtId="0" fontId="16" fillId="3" borderId="5" xfId="1" applyFont="1" applyFill="1" applyBorder="1" applyAlignment="1">
      <alignment horizontal="left" vertical="top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8"/>
  <sheetViews>
    <sheetView tabSelected="1" view="pageBreakPreview" zoomScale="130" zoomScaleSheetLayoutView="130" workbookViewId="0">
      <selection activeCell="I2" sqref="I2:M2"/>
    </sheetView>
  </sheetViews>
  <sheetFormatPr defaultRowHeight="15" x14ac:dyDescent="0.25"/>
  <cols>
    <col min="1" max="1" width="5.7109375" style="15" customWidth="1"/>
    <col min="2" max="2" width="37.5703125" style="15" customWidth="1"/>
    <col min="3" max="3" width="19.42578125" style="15" customWidth="1"/>
    <col min="4" max="5" width="8.140625" style="15" customWidth="1"/>
    <col min="6" max="6" width="12.28515625" style="15" customWidth="1"/>
    <col min="7" max="7" width="15" style="15" customWidth="1"/>
    <col min="8" max="8" width="6.42578125" style="15" customWidth="1"/>
    <col min="9" max="9" width="7" style="15" customWidth="1"/>
    <col min="10" max="10" width="6.7109375" style="15" customWidth="1"/>
    <col min="11" max="11" width="9.5703125" style="74" customWidth="1"/>
    <col min="12" max="12" width="6.5703125" style="15" customWidth="1"/>
    <col min="13" max="13" width="18.42578125" style="93" customWidth="1"/>
    <col min="14" max="14" width="20.5703125" style="1" customWidth="1"/>
    <col min="15" max="16384" width="9.140625" style="1"/>
  </cols>
  <sheetData>
    <row r="1" spans="1:15" ht="22.5" customHeight="1" x14ac:dyDescent="0.25">
      <c r="I1" s="120" t="s">
        <v>216</v>
      </c>
      <c r="J1" s="120"/>
      <c r="K1" s="120"/>
      <c r="L1" s="120"/>
      <c r="M1" s="120"/>
    </row>
    <row r="2" spans="1:15" ht="70.5" customHeight="1" x14ac:dyDescent="0.25">
      <c r="I2" s="121" t="s">
        <v>202</v>
      </c>
      <c r="J2" s="121"/>
      <c r="K2" s="121"/>
      <c r="L2" s="121"/>
      <c r="M2" s="121"/>
    </row>
    <row r="3" spans="1:15" ht="71.25" customHeight="1" x14ac:dyDescent="0.25">
      <c r="A3" s="122" t="s">
        <v>203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x14ac:dyDescent="0.25">
      <c r="A4" s="123"/>
      <c r="B4" s="124"/>
      <c r="C4" s="127" t="s">
        <v>0</v>
      </c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5" x14ac:dyDescent="0.25">
      <c r="A5" s="125"/>
      <c r="B5" s="126"/>
      <c r="C5" s="130" t="s">
        <v>1</v>
      </c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5" x14ac:dyDescent="0.25">
      <c r="A6" s="117" t="s">
        <v>2</v>
      </c>
      <c r="B6" s="101" t="s">
        <v>3</v>
      </c>
      <c r="C6" s="101" t="s">
        <v>4</v>
      </c>
      <c r="D6" s="101" t="s">
        <v>5</v>
      </c>
      <c r="E6" s="101" t="s">
        <v>6</v>
      </c>
      <c r="F6" s="101" t="s">
        <v>7</v>
      </c>
      <c r="G6" s="101" t="s">
        <v>8</v>
      </c>
      <c r="H6" s="130" t="s">
        <v>9</v>
      </c>
      <c r="I6" s="131"/>
      <c r="J6" s="131"/>
      <c r="K6" s="131"/>
      <c r="L6" s="132"/>
      <c r="M6" s="133" t="s">
        <v>10</v>
      </c>
    </row>
    <row r="7" spans="1:15" x14ac:dyDescent="0.25">
      <c r="A7" s="118"/>
      <c r="B7" s="119"/>
      <c r="C7" s="119"/>
      <c r="D7" s="102"/>
      <c r="E7" s="102"/>
      <c r="F7" s="102"/>
      <c r="G7" s="119"/>
      <c r="H7" s="10" t="s">
        <v>11</v>
      </c>
      <c r="I7" s="10" t="s">
        <v>12</v>
      </c>
      <c r="J7" s="10" t="s">
        <v>13</v>
      </c>
      <c r="K7" s="11" t="s">
        <v>14</v>
      </c>
      <c r="L7" s="10" t="s">
        <v>15</v>
      </c>
      <c r="M7" s="134"/>
    </row>
    <row r="8" spans="1:15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  <c r="L8" s="10">
        <v>12</v>
      </c>
      <c r="M8" s="78">
        <v>13</v>
      </c>
    </row>
    <row r="9" spans="1:15" x14ac:dyDescent="0.25">
      <c r="A9" s="27"/>
      <c r="B9" s="28"/>
      <c r="C9" s="27"/>
      <c r="D9" s="29"/>
      <c r="E9" s="29"/>
      <c r="F9" s="29"/>
      <c r="G9" s="27"/>
      <c r="H9" s="22"/>
      <c r="I9" s="22"/>
      <c r="J9" s="22"/>
      <c r="K9" s="30"/>
      <c r="L9" s="22"/>
      <c r="M9" s="22"/>
    </row>
    <row r="10" spans="1:15" x14ac:dyDescent="0.25">
      <c r="A10" s="135">
        <v>1</v>
      </c>
      <c r="B10" s="138" t="s">
        <v>16</v>
      </c>
      <c r="C10" s="141" t="s">
        <v>84</v>
      </c>
      <c r="D10" s="135">
        <v>2015</v>
      </c>
      <c r="E10" s="135">
        <v>2021</v>
      </c>
      <c r="F10" s="135"/>
      <c r="G10" s="31" t="s">
        <v>17</v>
      </c>
      <c r="H10" s="32" t="s">
        <v>18</v>
      </c>
      <c r="I10" s="33" t="s">
        <v>18</v>
      </c>
      <c r="J10" s="34" t="s">
        <v>18</v>
      </c>
      <c r="K10" s="35" t="s">
        <v>18</v>
      </c>
      <c r="L10" s="34" t="s">
        <v>18</v>
      </c>
      <c r="M10" s="79">
        <f>M11+M12+M13</f>
        <v>704028.70660999999</v>
      </c>
      <c r="N10" s="2"/>
    </row>
    <row r="11" spans="1:15" ht="29.25" customHeight="1" x14ac:dyDescent="0.25">
      <c r="A11" s="136"/>
      <c r="B11" s="139"/>
      <c r="C11" s="142"/>
      <c r="D11" s="112"/>
      <c r="E11" s="112"/>
      <c r="F11" s="112"/>
      <c r="G11" s="36" t="s">
        <v>19</v>
      </c>
      <c r="H11" s="37"/>
      <c r="I11" s="37"/>
      <c r="J11" s="37"/>
      <c r="K11" s="38"/>
      <c r="L11" s="37"/>
      <c r="M11" s="80">
        <f>M19+M20+M22+M25+M27+M29+M30+M31+M32+M33+M34+M35+M36+M37+M38+M39+M40+M41+M42+M43+M44+M45+M46+M47+M52+M53+M54+M55+M56</f>
        <v>211882.72897999999</v>
      </c>
      <c r="O11" s="3"/>
    </row>
    <row r="12" spans="1:15" ht="42" customHeight="1" x14ac:dyDescent="0.25">
      <c r="A12" s="136"/>
      <c r="B12" s="139"/>
      <c r="C12" s="142"/>
      <c r="D12" s="112"/>
      <c r="E12" s="112"/>
      <c r="F12" s="112"/>
      <c r="G12" s="36" t="s">
        <v>20</v>
      </c>
      <c r="H12" s="39"/>
      <c r="I12" s="39"/>
      <c r="J12" s="40"/>
      <c r="K12" s="41"/>
      <c r="L12" s="40"/>
      <c r="M12" s="79">
        <f>M16+M17+M28+M49+M51+M23</f>
        <v>112732.12717000002</v>
      </c>
    </row>
    <row r="13" spans="1:15" ht="30" customHeight="1" x14ac:dyDescent="0.25">
      <c r="A13" s="137"/>
      <c r="B13" s="140"/>
      <c r="C13" s="143"/>
      <c r="D13" s="102"/>
      <c r="E13" s="102"/>
      <c r="F13" s="102"/>
      <c r="G13" s="36" t="s">
        <v>21</v>
      </c>
      <c r="H13" s="37"/>
      <c r="I13" s="42"/>
      <c r="J13" s="37"/>
      <c r="K13" s="38"/>
      <c r="L13" s="37"/>
      <c r="M13" s="79">
        <f>M24+M50</f>
        <v>379413.85045999999</v>
      </c>
    </row>
    <row r="14" spans="1:15" ht="18" customHeight="1" x14ac:dyDescent="0.25">
      <c r="A14" s="105" t="s">
        <v>188</v>
      </c>
      <c r="B14" s="111" t="s">
        <v>38</v>
      </c>
      <c r="C14" s="103" t="s">
        <v>84</v>
      </c>
      <c r="D14" s="113">
        <v>2015</v>
      </c>
      <c r="E14" s="103">
        <v>2020</v>
      </c>
      <c r="F14" s="115" t="s">
        <v>39</v>
      </c>
      <c r="G14" s="43" t="s">
        <v>40</v>
      </c>
      <c r="H14" s="44" t="s">
        <v>18</v>
      </c>
      <c r="I14" s="44" t="s">
        <v>18</v>
      </c>
      <c r="J14" s="44" t="s">
        <v>18</v>
      </c>
      <c r="K14" s="45" t="s">
        <v>18</v>
      </c>
      <c r="L14" s="44" t="s">
        <v>18</v>
      </c>
      <c r="M14" s="81">
        <f>M16+M17</f>
        <v>65964.850000000006</v>
      </c>
      <c r="N14" s="4"/>
      <c r="O14" s="4"/>
    </row>
    <row r="15" spans="1:15" ht="30" hidden="1" customHeight="1" x14ac:dyDescent="0.25">
      <c r="A15" s="106"/>
      <c r="B15" s="112"/>
      <c r="C15" s="104"/>
      <c r="D15" s="114"/>
      <c r="E15" s="104"/>
      <c r="F15" s="116"/>
      <c r="G15" s="12" t="s">
        <v>21</v>
      </c>
      <c r="H15" s="46" t="s">
        <v>27</v>
      </c>
      <c r="I15" s="46" t="s">
        <v>41</v>
      </c>
      <c r="J15" s="46" t="s">
        <v>23</v>
      </c>
      <c r="K15" s="47" t="s">
        <v>42</v>
      </c>
      <c r="L15" s="46" t="s">
        <v>25</v>
      </c>
      <c r="M15" s="82">
        <f>6390.51-6390.51</f>
        <v>0</v>
      </c>
      <c r="N15" s="4"/>
      <c r="O15" s="4"/>
    </row>
    <row r="16" spans="1:15" ht="61.5" customHeight="1" x14ac:dyDescent="0.25">
      <c r="A16" s="106"/>
      <c r="B16" s="112"/>
      <c r="C16" s="104"/>
      <c r="D16" s="114"/>
      <c r="E16" s="104"/>
      <c r="F16" s="116"/>
      <c r="G16" s="103" t="s">
        <v>43</v>
      </c>
      <c r="H16" s="46" t="s">
        <v>27</v>
      </c>
      <c r="I16" s="46" t="s">
        <v>41</v>
      </c>
      <c r="J16" s="46" t="s">
        <v>23</v>
      </c>
      <c r="K16" s="48" t="s">
        <v>131</v>
      </c>
      <c r="L16" s="46" t="s">
        <v>25</v>
      </c>
      <c r="M16" s="82">
        <f>65964.8+0.05-9098.6</f>
        <v>56866.250000000007</v>
      </c>
      <c r="N16" s="2"/>
    </row>
    <row r="17" spans="1:14" ht="33" customHeight="1" x14ac:dyDescent="0.25">
      <c r="A17" s="106"/>
      <c r="B17" s="112"/>
      <c r="C17" s="104"/>
      <c r="D17" s="114"/>
      <c r="E17" s="104"/>
      <c r="F17" s="116"/>
      <c r="G17" s="104"/>
      <c r="H17" s="46" t="s">
        <v>27</v>
      </c>
      <c r="I17" s="46" t="s">
        <v>41</v>
      </c>
      <c r="J17" s="46" t="s">
        <v>23</v>
      </c>
      <c r="K17" s="48" t="s">
        <v>131</v>
      </c>
      <c r="L17" s="46" t="s">
        <v>25</v>
      </c>
      <c r="M17" s="82">
        <v>9098.6</v>
      </c>
    </row>
    <row r="18" spans="1:14" ht="14.25" customHeight="1" x14ac:dyDescent="0.25">
      <c r="A18" s="105" t="s">
        <v>89</v>
      </c>
      <c r="B18" s="107" t="s">
        <v>66</v>
      </c>
      <c r="C18" s="101" t="s">
        <v>84</v>
      </c>
      <c r="D18" s="101">
        <v>2016</v>
      </c>
      <c r="E18" s="101">
        <v>2017</v>
      </c>
      <c r="F18" s="110" t="s">
        <v>33</v>
      </c>
      <c r="G18" s="49" t="s">
        <v>40</v>
      </c>
      <c r="H18" s="50" t="s">
        <v>18</v>
      </c>
      <c r="I18" s="50" t="s">
        <v>18</v>
      </c>
      <c r="J18" s="50" t="s">
        <v>18</v>
      </c>
      <c r="K18" s="51" t="s">
        <v>18</v>
      </c>
      <c r="L18" s="50" t="s">
        <v>18</v>
      </c>
      <c r="M18" s="83">
        <f>M19</f>
        <v>30235.199409999997</v>
      </c>
    </row>
    <row r="19" spans="1:14" s="15" customFormat="1" ht="96" customHeight="1" x14ac:dyDescent="0.25">
      <c r="A19" s="106"/>
      <c r="B19" s="108"/>
      <c r="C19" s="109"/>
      <c r="D19" s="109"/>
      <c r="E19" s="109"/>
      <c r="F19" s="99"/>
      <c r="G19" s="21" t="s">
        <v>22</v>
      </c>
      <c r="H19" s="26" t="s">
        <v>27</v>
      </c>
      <c r="I19" s="26" t="s">
        <v>65</v>
      </c>
      <c r="J19" s="26" t="s">
        <v>30</v>
      </c>
      <c r="K19" s="13" t="s">
        <v>112</v>
      </c>
      <c r="L19" s="26" t="s">
        <v>25</v>
      </c>
      <c r="M19" s="84">
        <f>35500.1-275.6-200-2500-183.8-905-396.74-65-738.76059</f>
        <v>30235.199409999997</v>
      </c>
    </row>
    <row r="20" spans="1:14" ht="48.75" customHeight="1" x14ac:dyDescent="0.25">
      <c r="A20" s="23" t="s">
        <v>28</v>
      </c>
      <c r="B20" s="52" t="s">
        <v>68</v>
      </c>
      <c r="C20" s="25" t="s">
        <v>84</v>
      </c>
      <c r="D20" s="25">
        <v>2016</v>
      </c>
      <c r="E20" s="25">
        <v>2018</v>
      </c>
      <c r="F20" s="24" t="s">
        <v>33</v>
      </c>
      <c r="G20" s="21" t="s">
        <v>22</v>
      </c>
      <c r="H20" s="26" t="s">
        <v>27</v>
      </c>
      <c r="I20" s="26" t="s">
        <v>37</v>
      </c>
      <c r="J20" s="26" t="s">
        <v>35</v>
      </c>
      <c r="K20" s="13" t="s">
        <v>69</v>
      </c>
      <c r="L20" s="26" t="s">
        <v>25</v>
      </c>
      <c r="M20" s="84">
        <f>3000-3000+48.98</f>
        <v>48.98</v>
      </c>
      <c r="N20" s="5"/>
    </row>
    <row r="21" spans="1:14" ht="15" customHeight="1" x14ac:dyDescent="0.25">
      <c r="A21" s="105" t="s">
        <v>90</v>
      </c>
      <c r="B21" s="111" t="s">
        <v>72</v>
      </c>
      <c r="C21" s="101" t="s">
        <v>84</v>
      </c>
      <c r="D21" s="101">
        <v>2016</v>
      </c>
      <c r="E21" s="101">
        <v>2018</v>
      </c>
      <c r="F21" s="110" t="s">
        <v>75</v>
      </c>
      <c r="G21" s="49" t="s">
        <v>40</v>
      </c>
      <c r="H21" s="50" t="s">
        <v>18</v>
      </c>
      <c r="I21" s="50" t="s">
        <v>18</v>
      </c>
      <c r="J21" s="50" t="s">
        <v>18</v>
      </c>
      <c r="K21" s="51" t="s">
        <v>18</v>
      </c>
      <c r="L21" s="50" t="s">
        <v>18</v>
      </c>
      <c r="M21" s="83">
        <f>M22+M23+M24</f>
        <v>355528.36196000001</v>
      </c>
      <c r="N21" s="6"/>
    </row>
    <row r="22" spans="1:14" ht="30" x14ac:dyDescent="0.25">
      <c r="A22" s="106"/>
      <c r="B22" s="146"/>
      <c r="C22" s="109"/>
      <c r="D22" s="109"/>
      <c r="E22" s="109"/>
      <c r="F22" s="99"/>
      <c r="G22" s="21" t="s">
        <v>22</v>
      </c>
      <c r="H22" s="26" t="s">
        <v>27</v>
      </c>
      <c r="I22" s="26" t="s">
        <v>34</v>
      </c>
      <c r="J22" s="26" t="s">
        <v>36</v>
      </c>
      <c r="K22" s="13" t="s">
        <v>125</v>
      </c>
      <c r="L22" s="26" t="s">
        <v>25</v>
      </c>
      <c r="M22" s="84">
        <f>23219.63+1000+1553.17435-153.906-447.919-10.9</f>
        <v>25160.07935</v>
      </c>
    </row>
    <row r="23" spans="1:14" ht="45" x14ac:dyDescent="0.25">
      <c r="A23" s="106"/>
      <c r="B23" s="146"/>
      <c r="C23" s="109"/>
      <c r="D23" s="109"/>
      <c r="E23" s="109"/>
      <c r="F23" s="99"/>
      <c r="G23" s="21" t="s">
        <v>20</v>
      </c>
      <c r="H23" s="26" t="s">
        <v>27</v>
      </c>
      <c r="I23" s="26" t="s">
        <v>34</v>
      </c>
      <c r="J23" s="26" t="s">
        <v>36</v>
      </c>
      <c r="K23" s="13" t="s">
        <v>125</v>
      </c>
      <c r="L23" s="26" t="s">
        <v>25</v>
      </c>
      <c r="M23" s="84">
        <v>10432.68261</v>
      </c>
    </row>
    <row r="24" spans="1:14" ht="30" x14ac:dyDescent="0.25">
      <c r="A24" s="145"/>
      <c r="B24" s="147"/>
      <c r="C24" s="119"/>
      <c r="D24" s="119"/>
      <c r="E24" s="119"/>
      <c r="F24" s="100"/>
      <c r="G24" s="21" t="s">
        <v>21</v>
      </c>
      <c r="H24" s="26" t="s">
        <v>27</v>
      </c>
      <c r="I24" s="26" t="s">
        <v>34</v>
      </c>
      <c r="J24" s="26" t="s">
        <v>36</v>
      </c>
      <c r="K24" s="13" t="s">
        <v>125</v>
      </c>
      <c r="L24" s="26" t="s">
        <v>25</v>
      </c>
      <c r="M24" s="84">
        <v>319935.59999999998</v>
      </c>
    </row>
    <row r="25" spans="1:14" s="15" customFormat="1" ht="45" x14ac:dyDescent="0.25">
      <c r="A25" s="8" t="s">
        <v>91</v>
      </c>
      <c r="B25" s="9" t="s">
        <v>77</v>
      </c>
      <c r="C25" s="10" t="s">
        <v>84</v>
      </c>
      <c r="D25" s="10">
        <v>2017</v>
      </c>
      <c r="E25" s="10">
        <v>2018</v>
      </c>
      <c r="F25" s="11" t="s">
        <v>26</v>
      </c>
      <c r="G25" s="12" t="s">
        <v>22</v>
      </c>
      <c r="H25" s="26" t="s">
        <v>27</v>
      </c>
      <c r="I25" s="26" t="s">
        <v>23</v>
      </c>
      <c r="J25" s="26" t="s">
        <v>24</v>
      </c>
      <c r="K25" s="13" t="s">
        <v>78</v>
      </c>
      <c r="L25" s="26" t="s">
        <v>25</v>
      </c>
      <c r="M25" s="84">
        <f>3000+447.919+28000</f>
        <v>31447.919000000002</v>
      </c>
      <c r="N25" s="14"/>
    </row>
    <row r="26" spans="1:14" x14ac:dyDescent="0.25">
      <c r="A26" s="105" t="s">
        <v>32</v>
      </c>
      <c r="B26" s="154" t="s">
        <v>86</v>
      </c>
      <c r="C26" s="101" t="s">
        <v>84</v>
      </c>
      <c r="D26" s="101">
        <v>2018</v>
      </c>
      <c r="E26" s="101">
        <v>2018</v>
      </c>
      <c r="F26" s="110" t="s">
        <v>181</v>
      </c>
      <c r="G26" s="49" t="s">
        <v>40</v>
      </c>
      <c r="H26" s="50" t="s">
        <v>18</v>
      </c>
      <c r="I26" s="50" t="s">
        <v>18</v>
      </c>
      <c r="J26" s="50" t="s">
        <v>18</v>
      </c>
      <c r="K26" s="51" t="s">
        <v>18</v>
      </c>
      <c r="L26" s="50" t="s">
        <v>18</v>
      </c>
      <c r="M26" s="83">
        <f>M27+M28</f>
        <v>14475.7</v>
      </c>
      <c r="N26" s="6"/>
    </row>
    <row r="27" spans="1:14" ht="75" customHeight="1" x14ac:dyDescent="0.25">
      <c r="A27" s="106"/>
      <c r="B27" s="155"/>
      <c r="C27" s="109"/>
      <c r="D27" s="109"/>
      <c r="E27" s="109"/>
      <c r="F27" s="99"/>
      <c r="G27" s="12" t="s">
        <v>22</v>
      </c>
      <c r="H27" s="26" t="s">
        <v>27</v>
      </c>
      <c r="I27" s="26" t="s">
        <v>29</v>
      </c>
      <c r="J27" s="26" t="s">
        <v>36</v>
      </c>
      <c r="K27" s="13" t="s">
        <v>179</v>
      </c>
      <c r="L27" s="26" t="s">
        <v>25</v>
      </c>
      <c r="M27" s="84">
        <f>4902.9-1300</f>
        <v>3602.8999999999996</v>
      </c>
      <c r="N27" s="6"/>
    </row>
    <row r="28" spans="1:14" ht="45" x14ac:dyDescent="0.25">
      <c r="A28" s="145"/>
      <c r="B28" s="156"/>
      <c r="C28" s="119"/>
      <c r="D28" s="119"/>
      <c r="E28" s="119"/>
      <c r="F28" s="100"/>
      <c r="G28" s="21" t="s">
        <v>20</v>
      </c>
      <c r="H28" s="26" t="s">
        <v>27</v>
      </c>
      <c r="I28" s="26" t="s">
        <v>29</v>
      </c>
      <c r="J28" s="26" t="s">
        <v>36</v>
      </c>
      <c r="K28" s="13" t="s">
        <v>180</v>
      </c>
      <c r="L28" s="26" t="s">
        <v>25</v>
      </c>
      <c r="M28" s="85">
        <f>11440-1800-489+224.6+1497.2</f>
        <v>10872.800000000001</v>
      </c>
      <c r="N28" s="6"/>
    </row>
    <row r="29" spans="1:14" ht="30" x14ac:dyDescent="0.25">
      <c r="A29" s="8" t="s">
        <v>92</v>
      </c>
      <c r="B29" s="19" t="s">
        <v>88</v>
      </c>
      <c r="C29" s="10" t="s">
        <v>84</v>
      </c>
      <c r="D29" s="10">
        <v>2018</v>
      </c>
      <c r="E29" s="10">
        <v>2018</v>
      </c>
      <c r="F29" s="11" t="s">
        <v>26</v>
      </c>
      <c r="G29" s="12" t="s">
        <v>22</v>
      </c>
      <c r="H29" s="26" t="s">
        <v>27</v>
      </c>
      <c r="I29" s="26" t="s">
        <v>24</v>
      </c>
      <c r="J29" s="26" t="s">
        <v>24</v>
      </c>
      <c r="K29" s="13" t="s">
        <v>87</v>
      </c>
      <c r="L29" s="26" t="s">
        <v>25</v>
      </c>
      <c r="M29" s="84">
        <f>2066.6-310.6</f>
        <v>1756</v>
      </c>
      <c r="N29" s="6"/>
    </row>
    <row r="30" spans="1:14" ht="30" x14ac:dyDescent="0.25">
      <c r="A30" s="8" t="s">
        <v>116</v>
      </c>
      <c r="B30" s="19" t="s">
        <v>119</v>
      </c>
      <c r="C30" s="10" t="s">
        <v>84</v>
      </c>
      <c r="D30" s="10">
        <v>2016</v>
      </c>
      <c r="E30" s="10">
        <v>2020</v>
      </c>
      <c r="F30" s="11" t="s">
        <v>33</v>
      </c>
      <c r="G30" s="12" t="s">
        <v>22</v>
      </c>
      <c r="H30" s="26" t="s">
        <v>27</v>
      </c>
      <c r="I30" s="26" t="s">
        <v>29</v>
      </c>
      <c r="J30" s="26" t="s">
        <v>30</v>
      </c>
      <c r="K30" s="13" t="s">
        <v>120</v>
      </c>
      <c r="L30" s="26" t="s">
        <v>31</v>
      </c>
      <c r="M30" s="84">
        <f>1000-1.3</f>
        <v>998.7</v>
      </c>
      <c r="N30" s="6"/>
    </row>
    <row r="31" spans="1:14" ht="30" x14ac:dyDescent="0.25">
      <c r="A31" s="53" t="s">
        <v>117</v>
      </c>
      <c r="B31" s="19" t="s">
        <v>123</v>
      </c>
      <c r="C31" s="10" t="s">
        <v>84</v>
      </c>
      <c r="D31" s="10">
        <v>2017</v>
      </c>
      <c r="E31" s="10">
        <v>2018</v>
      </c>
      <c r="F31" s="11" t="s">
        <v>33</v>
      </c>
      <c r="G31" s="12" t="s">
        <v>22</v>
      </c>
      <c r="H31" s="26" t="s">
        <v>27</v>
      </c>
      <c r="I31" s="26" t="s">
        <v>29</v>
      </c>
      <c r="J31" s="26" t="s">
        <v>30</v>
      </c>
      <c r="K31" s="13" t="s">
        <v>121</v>
      </c>
      <c r="L31" s="26" t="s">
        <v>31</v>
      </c>
      <c r="M31" s="84">
        <f>500+79365.7-285.577-50</f>
        <v>79530.122999999992</v>
      </c>
      <c r="N31" s="6"/>
    </row>
    <row r="32" spans="1:14" ht="60" x14ac:dyDescent="0.25">
      <c r="A32" s="8" t="s">
        <v>118</v>
      </c>
      <c r="B32" s="19" t="s">
        <v>160</v>
      </c>
      <c r="C32" s="10" t="s">
        <v>84</v>
      </c>
      <c r="D32" s="10">
        <v>2018</v>
      </c>
      <c r="E32" s="10">
        <v>2019</v>
      </c>
      <c r="F32" s="11" t="s">
        <v>204</v>
      </c>
      <c r="G32" s="12" t="s">
        <v>22</v>
      </c>
      <c r="H32" s="26" t="s">
        <v>27</v>
      </c>
      <c r="I32" s="26" t="s">
        <v>29</v>
      </c>
      <c r="J32" s="26" t="s">
        <v>30</v>
      </c>
      <c r="K32" s="13" t="s">
        <v>159</v>
      </c>
      <c r="L32" s="26" t="s">
        <v>25</v>
      </c>
      <c r="M32" s="84">
        <v>25000</v>
      </c>
      <c r="N32" s="6"/>
    </row>
    <row r="33" spans="1:14" ht="30" x14ac:dyDescent="0.25">
      <c r="A33" s="8" t="s">
        <v>126</v>
      </c>
      <c r="B33" s="19" t="s">
        <v>161</v>
      </c>
      <c r="C33" s="10" t="s">
        <v>84</v>
      </c>
      <c r="D33" s="10">
        <v>2018</v>
      </c>
      <c r="E33" s="10">
        <v>2018</v>
      </c>
      <c r="F33" s="11" t="s">
        <v>26</v>
      </c>
      <c r="G33" s="12" t="s">
        <v>22</v>
      </c>
      <c r="H33" s="26" t="s">
        <v>27</v>
      </c>
      <c r="I33" s="26" t="s">
        <v>29</v>
      </c>
      <c r="J33" s="26" t="s">
        <v>30</v>
      </c>
      <c r="K33" s="13" t="s">
        <v>162</v>
      </c>
      <c r="L33" s="26" t="s">
        <v>31</v>
      </c>
      <c r="M33" s="84">
        <v>3200</v>
      </c>
      <c r="N33" s="6"/>
    </row>
    <row r="34" spans="1:14" ht="79.5" customHeight="1" x14ac:dyDescent="0.25">
      <c r="A34" s="8" t="s">
        <v>132</v>
      </c>
      <c r="B34" s="19" t="s">
        <v>127</v>
      </c>
      <c r="C34" s="10" t="s">
        <v>84</v>
      </c>
      <c r="D34" s="10">
        <v>2018</v>
      </c>
      <c r="E34" s="10">
        <v>2018</v>
      </c>
      <c r="F34" s="11" t="s">
        <v>26</v>
      </c>
      <c r="G34" s="12" t="s">
        <v>22</v>
      </c>
      <c r="H34" s="26" t="s">
        <v>27</v>
      </c>
      <c r="I34" s="26" t="s">
        <v>23</v>
      </c>
      <c r="J34" s="26" t="s">
        <v>24</v>
      </c>
      <c r="K34" s="13" t="s">
        <v>140</v>
      </c>
      <c r="L34" s="26" t="s">
        <v>25</v>
      </c>
      <c r="M34" s="84">
        <f>100-1</f>
        <v>99</v>
      </c>
      <c r="N34" s="6"/>
    </row>
    <row r="35" spans="1:14" ht="29.25" customHeight="1" x14ac:dyDescent="0.25">
      <c r="A35" s="8" t="s">
        <v>133</v>
      </c>
      <c r="B35" s="54" t="s">
        <v>137</v>
      </c>
      <c r="C35" s="10" t="s">
        <v>84</v>
      </c>
      <c r="D35" s="10">
        <v>2018</v>
      </c>
      <c r="E35" s="10">
        <v>2018</v>
      </c>
      <c r="F35" s="11" t="s">
        <v>26</v>
      </c>
      <c r="G35" s="12" t="s">
        <v>22</v>
      </c>
      <c r="H35" s="26" t="s">
        <v>27</v>
      </c>
      <c r="I35" s="26" t="s">
        <v>23</v>
      </c>
      <c r="J35" s="26" t="s">
        <v>24</v>
      </c>
      <c r="K35" s="13" t="s">
        <v>141</v>
      </c>
      <c r="L35" s="26" t="s">
        <v>31</v>
      </c>
      <c r="M35" s="84">
        <f>100-1</f>
        <v>99</v>
      </c>
      <c r="N35" s="6"/>
    </row>
    <row r="36" spans="1:14" ht="30.75" customHeight="1" x14ac:dyDescent="0.25">
      <c r="A36" s="8" t="s">
        <v>134</v>
      </c>
      <c r="B36" s="54" t="s">
        <v>138</v>
      </c>
      <c r="C36" s="10" t="s">
        <v>84</v>
      </c>
      <c r="D36" s="10">
        <v>2018</v>
      </c>
      <c r="E36" s="10">
        <v>2018</v>
      </c>
      <c r="F36" s="11" t="s">
        <v>205</v>
      </c>
      <c r="G36" s="12" t="s">
        <v>22</v>
      </c>
      <c r="H36" s="26" t="s">
        <v>27</v>
      </c>
      <c r="I36" s="26" t="s">
        <v>23</v>
      </c>
      <c r="J36" s="26" t="s">
        <v>24</v>
      </c>
      <c r="K36" s="13" t="s">
        <v>142</v>
      </c>
      <c r="L36" s="26" t="s">
        <v>31</v>
      </c>
      <c r="M36" s="84">
        <f>100+423.3-416.5</f>
        <v>106.79999999999995</v>
      </c>
      <c r="N36" s="6"/>
    </row>
    <row r="37" spans="1:14" ht="33" customHeight="1" x14ac:dyDescent="0.25">
      <c r="A37" s="8" t="s">
        <v>135</v>
      </c>
      <c r="B37" s="54" t="s">
        <v>155</v>
      </c>
      <c r="C37" s="10" t="s">
        <v>84</v>
      </c>
      <c r="D37" s="10">
        <v>2018</v>
      </c>
      <c r="E37" s="10">
        <v>2019</v>
      </c>
      <c r="F37" s="11" t="s">
        <v>139</v>
      </c>
      <c r="G37" s="12" t="s">
        <v>22</v>
      </c>
      <c r="H37" s="26" t="s">
        <v>27</v>
      </c>
      <c r="I37" s="26" t="s">
        <v>34</v>
      </c>
      <c r="J37" s="26" t="s">
        <v>35</v>
      </c>
      <c r="K37" s="13" t="s">
        <v>143</v>
      </c>
      <c r="L37" s="26" t="s">
        <v>25</v>
      </c>
      <c r="M37" s="84">
        <f>2938.3-888.3-100</f>
        <v>1950</v>
      </c>
      <c r="N37" s="6"/>
    </row>
    <row r="38" spans="1:14" ht="30.75" customHeight="1" x14ac:dyDescent="0.25">
      <c r="A38" s="8" t="s">
        <v>136</v>
      </c>
      <c r="B38" s="54" t="s">
        <v>156</v>
      </c>
      <c r="C38" s="10" t="s">
        <v>84</v>
      </c>
      <c r="D38" s="10">
        <v>2018</v>
      </c>
      <c r="E38" s="10">
        <v>2019</v>
      </c>
      <c r="F38" s="11" t="s">
        <v>139</v>
      </c>
      <c r="G38" s="12" t="s">
        <v>22</v>
      </c>
      <c r="H38" s="26" t="s">
        <v>27</v>
      </c>
      <c r="I38" s="26" t="s">
        <v>34</v>
      </c>
      <c r="J38" s="26" t="s">
        <v>35</v>
      </c>
      <c r="K38" s="13" t="s">
        <v>144</v>
      </c>
      <c r="L38" s="26" t="s">
        <v>25</v>
      </c>
      <c r="M38" s="84">
        <v>365.6</v>
      </c>
      <c r="N38" s="6"/>
    </row>
    <row r="39" spans="1:14" ht="31.5" customHeight="1" x14ac:dyDescent="0.25">
      <c r="A39" s="8" t="s">
        <v>149</v>
      </c>
      <c r="B39" s="54" t="s">
        <v>157</v>
      </c>
      <c r="C39" s="10" t="s">
        <v>84</v>
      </c>
      <c r="D39" s="10">
        <v>2018</v>
      </c>
      <c r="E39" s="10">
        <v>2019</v>
      </c>
      <c r="F39" s="11" t="s">
        <v>139</v>
      </c>
      <c r="G39" s="12" t="s">
        <v>22</v>
      </c>
      <c r="H39" s="26" t="s">
        <v>27</v>
      </c>
      <c r="I39" s="26" t="s">
        <v>34</v>
      </c>
      <c r="J39" s="26" t="s">
        <v>35</v>
      </c>
      <c r="K39" s="13" t="s">
        <v>145</v>
      </c>
      <c r="L39" s="26" t="s">
        <v>25</v>
      </c>
      <c r="M39" s="84">
        <v>350.9</v>
      </c>
      <c r="N39" s="6"/>
    </row>
    <row r="40" spans="1:14" ht="31.5" customHeight="1" x14ac:dyDescent="0.25">
      <c r="A40" s="8" t="s">
        <v>153</v>
      </c>
      <c r="B40" s="54" t="s">
        <v>150</v>
      </c>
      <c r="C40" s="10" t="s">
        <v>84</v>
      </c>
      <c r="D40" s="10">
        <v>2016</v>
      </c>
      <c r="E40" s="10">
        <v>2017</v>
      </c>
      <c r="F40" s="11" t="s">
        <v>33</v>
      </c>
      <c r="G40" s="12" t="s">
        <v>22</v>
      </c>
      <c r="H40" s="26" t="s">
        <v>151</v>
      </c>
      <c r="I40" s="26" t="s">
        <v>29</v>
      </c>
      <c r="J40" s="26" t="s">
        <v>36</v>
      </c>
      <c r="K40" s="13" t="s">
        <v>152</v>
      </c>
      <c r="L40" s="26" t="s">
        <v>25</v>
      </c>
      <c r="M40" s="84">
        <f>125.8+5058.8</f>
        <v>5184.6000000000004</v>
      </c>
      <c r="N40" s="6"/>
    </row>
    <row r="41" spans="1:14" ht="31.5" customHeight="1" x14ac:dyDescent="0.25">
      <c r="A41" s="8" t="s">
        <v>163</v>
      </c>
      <c r="B41" s="54" t="s">
        <v>154</v>
      </c>
      <c r="C41" s="10" t="s">
        <v>84</v>
      </c>
      <c r="D41" s="10">
        <v>2018</v>
      </c>
      <c r="E41" s="10">
        <v>2018</v>
      </c>
      <c r="F41" s="11" t="s">
        <v>26</v>
      </c>
      <c r="G41" s="12" t="s">
        <v>22</v>
      </c>
      <c r="H41" s="26" t="s">
        <v>27</v>
      </c>
      <c r="I41" s="26" t="s">
        <v>29</v>
      </c>
      <c r="J41" s="26" t="s">
        <v>30</v>
      </c>
      <c r="K41" s="13" t="s">
        <v>158</v>
      </c>
      <c r="L41" s="26" t="s">
        <v>25</v>
      </c>
      <c r="M41" s="84">
        <f>1219.52-150-2.01667-50-90.5</f>
        <v>927.00333000000001</v>
      </c>
      <c r="N41" s="6"/>
    </row>
    <row r="42" spans="1:14" ht="31.5" customHeight="1" x14ac:dyDescent="0.25">
      <c r="A42" s="8" t="s">
        <v>164</v>
      </c>
      <c r="B42" s="54" t="s">
        <v>165</v>
      </c>
      <c r="C42" s="10" t="s">
        <v>84</v>
      </c>
      <c r="D42" s="10">
        <v>2015</v>
      </c>
      <c r="E42" s="10">
        <v>2018</v>
      </c>
      <c r="F42" s="11" t="s">
        <v>183</v>
      </c>
      <c r="G42" s="12" t="s">
        <v>22</v>
      </c>
      <c r="H42" s="26" t="s">
        <v>27</v>
      </c>
      <c r="I42" s="26" t="s">
        <v>23</v>
      </c>
      <c r="J42" s="26" t="s">
        <v>24</v>
      </c>
      <c r="K42" s="13" t="s">
        <v>166</v>
      </c>
      <c r="L42" s="26" t="s">
        <v>25</v>
      </c>
      <c r="M42" s="84">
        <f>2105.59-50-1843.94076</f>
        <v>211.64924000000019</v>
      </c>
      <c r="N42" s="6"/>
    </row>
    <row r="43" spans="1:14" ht="51.75" customHeight="1" x14ac:dyDescent="0.25">
      <c r="A43" s="8" t="s">
        <v>167</v>
      </c>
      <c r="B43" s="54" t="s">
        <v>168</v>
      </c>
      <c r="C43" s="10" t="s">
        <v>84</v>
      </c>
      <c r="D43" s="10">
        <v>2018</v>
      </c>
      <c r="E43" s="10">
        <v>2020</v>
      </c>
      <c r="F43" s="11" t="s">
        <v>26</v>
      </c>
      <c r="G43" s="12" t="s">
        <v>22</v>
      </c>
      <c r="H43" s="26" t="s">
        <v>27</v>
      </c>
      <c r="I43" s="26" t="s">
        <v>23</v>
      </c>
      <c r="J43" s="26" t="s">
        <v>24</v>
      </c>
      <c r="K43" s="13" t="s">
        <v>169</v>
      </c>
      <c r="L43" s="26" t="s">
        <v>25</v>
      </c>
      <c r="M43" s="84">
        <v>100</v>
      </c>
      <c r="N43" s="6"/>
    </row>
    <row r="44" spans="1:14" ht="51.75" customHeight="1" x14ac:dyDescent="0.25">
      <c r="A44" s="8" t="s">
        <v>170</v>
      </c>
      <c r="B44" s="54" t="s">
        <v>171</v>
      </c>
      <c r="C44" s="10" t="s">
        <v>84</v>
      </c>
      <c r="D44" s="10">
        <v>2018</v>
      </c>
      <c r="E44" s="10">
        <v>2019</v>
      </c>
      <c r="F44" s="11" t="s">
        <v>26</v>
      </c>
      <c r="G44" s="12" t="s">
        <v>22</v>
      </c>
      <c r="H44" s="26" t="s">
        <v>27</v>
      </c>
      <c r="I44" s="26" t="s">
        <v>29</v>
      </c>
      <c r="J44" s="26" t="s">
        <v>30</v>
      </c>
      <c r="K44" s="13" t="s">
        <v>172</v>
      </c>
      <c r="L44" s="26" t="s">
        <v>25</v>
      </c>
      <c r="M44" s="84">
        <v>450</v>
      </c>
      <c r="N44" s="6"/>
    </row>
    <row r="45" spans="1:14" ht="51.75" customHeight="1" x14ac:dyDescent="0.25">
      <c r="A45" s="8" t="s">
        <v>174</v>
      </c>
      <c r="B45" s="54" t="s">
        <v>173</v>
      </c>
      <c r="C45" s="10" t="s">
        <v>84</v>
      </c>
      <c r="D45" s="10">
        <v>2018</v>
      </c>
      <c r="E45" s="10">
        <v>2020</v>
      </c>
      <c r="F45" s="11" t="s">
        <v>182</v>
      </c>
      <c r="G45" s="12" t="s">
        <v>22</v>
      </c>
      <c r="H45" s="26" t="s">
        <v>27</v>
      </c>
      <c r="I45" s="26" t="s">
        <v>34</v>
      </c>
      <c r="J45" s="26" t="s">
        <v>36</v>
      </c>
      <c r="K45" s="13" t="s">
        <v>175</v>
      </c>
      <c r="L45" s="26" t="s">
        <v>25</v>
      </c>
      <c r="M45" s="84">
        <v>100</v>
      </c>
      <c r="N45" s="6"/>
    </row>
    <row r="46" spans="1:14" ht="62.25" customHeight="1" x14ac:dyDescent="0.25">
      <c r="A46" s="8" t="s">
        <v>176</v>
      </c>
      <c r="B46" s="54" t="s">
        <v>177</v>
      </c>
      <c r="C46" s="10" t="s">
        <v>84</v>
      </c>
      <c r="D46" s="10">
        <v>2018</v>
      </c>
      <c r="E46" s="10">
        <v>2018</v>
      </c>
      <c r="F46" s="11" t="s">
        <v>184</v>
      </c>
      <c r="G46" s="12" t="s">
        <v>22</v>
      </c>
      <c r="H46" s="26" t="s">
        <v>27</v>
      </c>
      <c r="I46" s="26" t="s">
        <v>23</v>
      </c>
      <c r="J46" s="26" t="s">
        <v>24</v>
      </c>
      <c r="K46" s="13" t="s">
        <v>178</v>
      </c>
      <c r="L46" s="26" t="s">
        <v>25</v>
      </c>
      <c r="M46" s="84">
        <f>232.43565-220.9</f>
        <v>11.535650000000004</v>
      </c>
      <c r="N46" s="6"/>
    </row>
    <row r="47" spans="1:14" ht="33.75" customHeight="1" x14ac:dyDescent="0.25">
      <c r="A47" s="8" t="s">
        <v>185</v>
      </c>
      <c r="B47" s="54" t="s">
        <v>186</v>
      </c>
      <c r="C47" s="10" t="s">
        <v>84</v>
      </c>
      <c r="D47" s="10">
        <v>2018</v>
      </c>
      <c r="E47" s="10">
        <v>2020</v>
      </c>
      <c r="F47" s="11" t="s">
        <v>26</v>
      </c>
      <c r="G47" s="12" t="s">
        <v>22</v>
      </c>
      <c r="H47" s="26" t="s">
        <v>27</v>
      </c>
      <c r="I47" s="26" t="s">
        <v>23</v>
      </c>
      <c r="J47" s="26" t="s">
        <v>24</v>
      </c>
      <c r="K47" s="20" t="s">
        <v>187</v>
      </c>
      <c r="L47" s="26" t="s">
        <v>25</v>
      </c>
      <c r="M47" s="84">
        <v>50</v>
      </c>
      <c r="N47" s="6"/>
    </row>
    <row r="48" spans="1:14" ht="33.75" customHeight="1" x14ac:dyDescent="0.25">
      <c r="A48" s="106" t="s">
        <v>207</v>
      </c>
      <c r="B48" s="151" t="s">
        <v>191</v>
      </c>
      <c r="C48" s="101" t="s">
        <v>84</v>
      </c>
      <c r="D48" s="101">
        <v>2018</v>
      </c>
      <c r="E48" s="101">
        <v>2019</v>
      </c>
      <c r="F48" s="110" t="s">
        <v>197</v>
      </c>
      <c r="G48" s="49" t="s">
        <v>40</v>
      </c>
      <c r="H48" s="50" t="s">
        <v>18</v>
      </c>
      <c r="I48" s="50" t="s">
        <v>18</v>
      </c>
      <c r="J48" s="50" t="s">
        <v>18</v>
      </c>
      <c r="K48" s="51" t="s">
        <v>18</v>
      </c>
      <c r="L48" s="50" t="s">
        <v>18</v>
      </c>
      <c r="M48" s="83">
        <f>M49+M50+M51+M52</f>
        <v>85536.78502000001</v>
      </c>
      <c r="N48" s="6"/>
    </row>
    <row r="49" spans="1:14" ht="42" customHeight="1" x14ac:dyDescent="0.25">
      <c r="A49" s="106"/>
      <c r="B49" s="152"/>
      <c r="C49" s="109"/>
      <c r="D49" s="109"/>
      <c r="E49" s="109"/>
      <c r="F49" s="99"/>
      <c r="G49" s="9" t="s">
        <v>20</v>
      </c>
      <c r="H49" s="26" t="s">
        <v>27</v>
      </c>
      <c r="I49" s="26" t="s">
        <v>34</v>
      </c>
      <c r="J49" s="26" t="s">
        <v>35</v>
      </c>
      <c r="K49" s="20" t="s">
        <v>200</v>
      </c>
      <c r="L49" s="26" t="s">
        <v>25</v>
      </c>
      <c r="M49" s="84">
        <v>5171.9945600000001</v>
      </c>
      <c r="N49" s="6"/>
    </row>
    <row r="50" spans="1:14" ht="33.75" customHeight="1" x14ac:dyDescent="0.25">
      <c r="A50" s="106"/>
      <c r="B50" s="152"/>
      <c r="C50" s="109"/>
      <c r="D50" s="109"/>
      <c r="E50" s="109"/>
      <c r="F50" s="99"/>
      <c r="G50" s="21" t="s">
        <v>21</v>
      </c>
      <c r="H50" s="26" t="s">
        <v>27</v>
      </c>
      <c r="I50" s="26" t="s">
        <v>34</v>
      </c>
      <c r="J50" s="26" t="s">
        <v>35</v>
      </c>
      <c r="K50" s="20" t="s">
        <v>200</v>
      </c>
      <c r="L50" s="26" t="s">
        <v>25</v>
      </c>
      <c r="M50" s="84">
        <v>59478.250460000003</v>
      </c>
      <c r="N50" s="6"/>
    </row>
    <row r="51" spans="1:14" ht="33.75" customHeight="1" x14ac:dyDescent="0.25">
      <c r="A51" s="106"/>
      <c r="B51" s="152"/>
      <c r="C51" s="109"/>
      <c r="D51" s="109"/>
      <c r="E51" s="109"/>
      <c r="F51" s="99"/>
      <c r="G51" s="9" t="s">
        <v>20</v>
      </c>
      <c r="H51" s="26" t="s">
        <v>27</v>
      </c>
      <c r="I51" s="26" t="s">
        <v>34</v>
      </c>
      <c r="J51" s="26" t="s">
        <v>35</v>
      </c>
      <c r="K51" s="20" t="s">
        <v>201</v>
      </c>
      <c r="L51" s="26" t="s">
        <v>25</v>
      </c>
      <c r="M51" s="84">
        <v>20289.8</v>
      </c>
      <c r="N51" s="6"/>
    </row>
    <row r="52" spans="1:14" s="15" customFormat="1" ht="33.75" customHeight="1" x14ac:dyDescent="0.25">
      <c r="A52" s="145"/>
      <c r="B52" s="153"/>
      <c r="C52" s="119"/>
      <c r="D52" s="119"/>
      <c r="E52" s="119"/>
      <c r="F52" s="100"/>
      <c r="G52" s="12" t="s">
        <v>22</v>
      </c>
      <c r="H52" s="26" t="s">
        <v>27</v>
      </c>
      <c r="I52" s="26" t="s">
        <v>34</v>
      </c>
      <c r="J52" s="26" t="s">
        <v>35</v>
      </c>
      <c r="K52" s="20" t="s">
        <v>192</v>
      </c>
      <c r="L52" s="26" t="s">
        <v>25</v>
      </c>
      <c r="M52" s="84">
        <f>196.74+400</f>
        <v>596.74</v>
      </c>
      <c r="N52" s="14"/>
    </row>
    <row r="53" spans="1:14" s="15" customFormat="1" ht="33.75" customHeight="1" x14ac:dyDescent="0.25">
      <c r="A53" s="8" t="s">
        <v>208</v>
      </c>
      <c r="B53" s="19" t="s">
        <v>193</v>
      </c>
      <c r="C53" s="10" t="s">
        <v>84</v>
      </c>
      <c r="D53" s="10">
        <v>2018</v>
      </c>
      <c r="E53" s="10">
        <v>2019</v>
      </c>
      <c r="F53" s="11" t="s">
        <v>196</v>
      </c>
      <c r="G53" s="12" t="s">
        <v>22</v>
      </c>
      <c r="H53" s="26" t="s">
        <v>27</v>
      </c>
      <c r="I53" s="26" t="s">
        <v>34</v>
      </c>
      <c r="J53" s="26" t="s">
        <v>35</v>
      </c>
      <c r="K53" s="20" t="s">
        <v>194</v>
      </c>
      <c r="L53" s="26" t="s">
        <v>25</v>
      </c>
      <c r="M53" s="84">
        <v>100</v>
      </c>
      <c r="N53" s="14"/>
    </row>
    <row r="54" spans="1:14" s="15" customFormat="1" ht="33.75" customHeight="1" x14ac:dyDescent="0.25">
      <c r="A54" s="77" t="s">
        <v>209</v>
      </c>
      <c r="B54" s="19" t="s">
        <v>190</v>
      </c>
      <c r="C54" s="10" t="s">
        <v>84</v>
      </c>
      <c r="D54" s="10">
        <v>2018</v>
      </c>
      <c r="E54" s="10">
        <v>2019</v>
      </c>
      <c r="F54" s="11" t="s">
        <v>139</v>
      </c>
      <c r="G54" s="12" t="s">
        <v>22</v>
      </c>
      <c r="H54" s="26" t="s">
        <v>27</v>
      </c>
      <c r="I54" s="26" t="s">
        <v>34</v>
      </c>
      <c r="J54" s="26" t="s">
        <v>35</v>
      </c>
      <c r="K54" s="20" t="s">
        <v>195</v>
      </c>
      <c r="L54" s="26" t="s">
        <v>25</v>
      </c>
      <c r="M54" s="84">
        <v>100</v>
      </c>
      <c r="N54" s="14"/>
    </row>
    <row r="55" spans="1:14" s="15" customFormat="1" ht="33.75" customHeight="1" x14ac:dyDescent="0.25">
      <c r="A55" s="77" t="s">
        <v>212</v>
      </c>
      <c r="B55" s="76" t="s">
        <v>210</v>
      </c>
      <c r="C55" s="10" t="s">
        <v>84</v>
      </c>
      <c r="D55" s="10">
        <v>2018</v>
      </c>
      <c r="E55" s="10">
        <v>2019</v>
      </c>
      <c r="F55" s="11" t="s">
        <v>26</v>
      </c>
      <c r="G55" s="12" t="s">
        <v>22</v>
      </c>
      <c r="H55" s="75" t="s">
        <v>27</v>
      </c>
      <c r="I55" s="75" t="s">
        <v>23</v>
      </c>
      <c r="J55" s="75" t="s">
        <v>24</v>
      </c>
      <c r="K55" s="20" t="s">
        <v>211</v>
      </c>
      <c r="L55" s="75" t="s">
        <v>25</v>
      </c>
      <c r="M55" s="84">
        <v>50</v>
      </c>
      <c r="N55" s="14"/>
    </row>
    <row r="56" spans="1:14" s="15" customFormat="1" ht="33.75" customHeight="1" x14ac:dyDescent="0.25">
      <c r="A56" s="77" t="s">
        <v>213</v>
      </c>
      <c r="B56" s="95" t="s">
        <v>214</v>
      </c>
      <c r="C56" s="10" t="s">
        <v>84</v>
      </c>
      <c r="D56" s="10">
        <v>2018</v>
      </c>
      <c r="E56" s="10">
        <v>2018</v>
      </c>
      <c r="F56" s="11" t="s">
        <v>26</v>
      </c>
      <c r="G56" s="12" t="s">
        <v>22</v>
      </c>
      <c r="H56" s="96" t="s">
        <v>27</v>
      </c>
      <c r="I56" s="96" t="s">
        <v>29</v>
      </c>
      <c r="J56" s="96" t="s">
        <v>35</v>
      </c>
      <c r="K56" s="20" t="s">
        <v>215</v>
      </c>
      <c r="L56" s="96" t="s">
        <v>25</v>
      </c>
      <c r="M56" s="84">
        <v>50</v>
      </c>
      <c r="N56" s="14"/>
    </row>
    <row r="57" spans="1:14" ht="15" customHeight="1" x14ac:dyDescent="0.25">
      <c r="A57" s="148">
        <v>2</v>
      </c>
      <c r="B57" s="149" t="s">
        <v>44</v>
      </c>
      <c r="C57" s="150" t="s">
        <v>84</v>
      </c>
      <c r="D57" s="148">
        <v>2015</v>
      </c>
      <c r="E57" s="148">
        <v>2021</v>
      </c>
      <c r="F57" s="144"/>
      <c r="G57" s="31" t="s">
        <v>17</v>
      </c>
      <c r="H57" s="55" t="s">
        <v>18</v>
      </c>
      <c r="I57" s="56" t="s">
        <v>18</v>
      </c>
      <c r="J57" s="56" t="s">
        <v>18</v>
      </c>
      <c r="K57" s="57" t="s">
        <v>18</v>
      </c>
      <c r="L57" s="56" t="s">
        <v>18</v>
      </c>
      <c r="M57" s="86">
        <f>M58+M59+M60</f>
        <v>30704.719999999998</v>
      </c>
    </row>
    <row r="58" spans="1:14" ht="28.5" x14ac:dyDescent="0.25">
      <c r="A58" s="148"/>
      <c r="B58" s="149"/>
      <c r="C58" s="150"/>
      <c r="D58" s="148"/>
      <c r="E58" s="148"/>
      <c r="F58" s="144"/>
      <c r="G58" s="36" t="s">
        <v>19</v>
      </c>
      <c r="H58" s="55" t="s">
        <v>18</v>
      </c>
      <c r="I58" s="56" t="s">
        <v>18</v>
      </c>
      <c r="J58" s="56" t="s">
        <v>18</v>
      </c>
      <c r="K58" s="57" t="s">
        <v>18</v>
      </c>
      <c r="L58" s="56" t="s">
        <v>18</v>
      </c>
      <c r="M58" s="86">
        <f>M62+M63+M64+M65+M66+M67+M68+M69+M70+M71+M61+M72</f>
        <v>30704.719999999998</v>
      </c>
    </row>
    <row r="59" spans="1:14" ht="42.75" x14ac:dyDescent="0.25">
      <c r="A59" s="148"/>
      <c r="B59" s="149"/>
      <c r="C59" s="150"/>
      <c r="D59" s="148"/>
      <c r="E59" s="148"/>
      <c r="F59" s="144"/>
      <c r="G59" s="36" t="s">
        <v>20</v>
      </c>
      <c r="H59" s="55" t="s">
        <v>18</v>
      </c>
      <c r="I59" s="56" t="s">
        <v>18</v>
      </c>
      <c r="J59" s="56" t="s">
        <v>18</v>
      </c>
      <c r="K59" s="57" t="s">
        <v>18</v>
      </c>
      <c r="L59" s="56" t="s">
        <v>18</v>
      </c>
      <c r="M59" s="86">
        <v>0</v>
      </c>
    </row>
    <row r="60" spans="1:14" ht="28.5" x14ac:dyDescent="0.25">
      <c r="A60" s="148"/>
      <c r="B60" s="149"/>
      <c r="C60" s="150"/>
      <c r="D60" s="148"/>
      <c r="E60" s="148"/>
      <c r="F60" s="144"/>
      <c r="G60" s="36" t="s">
        <v>21</v>
      </c>
      <c r="H60" s="55" t="s">
        <v>18</v>
      </c>
      <c r="I60" s="56" t="s">
        <v>18</v>
      </c>
      <c r="J60" s="56" t="s">
        <v>18</v>
      </c>
      <c r="K60" s="57" t="s">
        <v>18</v>
      </c>
      <c r="L60" s="56" t="s">
        <v>18</v>
      </c>
      <c r="M60" s="86">
        <v>0</v>
      </c>
    </row>
    <row r="61" spans="1:14" ht="30" x14ac:dyDescent="0.25">
      <c r="A61" s="8" t="s">
        <v>45</v>
      </c>
      <c r="B61" s="58" t="s">
        <v>79</v>
      </c>
      <c r="C61" s="10" t="s">
        <v>84</v>
      </c>
      <c r="D61" s="12">
        <v>2017</v>
      </c>
      <c r="E61" s="12">
        <v>2018</v>
      </c>
      <c r="F61" s="59" t="s">
        <v>26</v>
      </c>
      <c r="G61" s="21" t="s">
        <v>22</v>
      </c>
      <c r="H61" s="8" t="s">
        <v>27</v>
      </c>
      <c r="I61" s="8" t="s">
        <v>23</v>
      </c>
      <c r="J61" s="8" t="s">
        <v>24</v>
      </c>
      <c r="K61" s="60" t="s">
        <v>80</v>
      </c>
      <c r="L61" s="8" t="s">
        <v>25</v>
      </c>
      <c r="M61" s="78">
        <f>1000-500</f>
        <v>500</v>
      </c>
    </row>
    <row r="62" spans="1:14" ht="44.25" customHeight="1" x14ac:dyDescent="0.25">
      <c r="A62" s="8" t="s">
        <v>114</v>
      </c>
      <c r="B62" s="9" t="s">
        <v>93</v>
      </c>
      <c r="C62" s="10" t="s">
        <v>84</v>
      </c>
      <c r="D62" s="10">
        <v>2018</v>
      </c>
      <c r="E62" s="10">
        <v>2019</v>
      </c>
      <c r="F62" s="11" t="s">
        <v>26</v>
      </c>
      <c r="G62" s="21" t="s">
        <v>22</v>
      </c>
      <c r="H62" s="26" t="s">
        <v>27</v>
      </c>
      <c r="I62" s="26" t="s">
        <v>23</v>
      </c>
      <c r="J62" s="26" t="s">
        <v>24</v>
      </c>
      <c r="K62" s="13" t="s">
        <v>94</v>
      </c>
      <c r="L62" s="26" t="s">
        <v>25</v>
      </c>
      <c r="M62" s="84">
        <v>100</v>
      </c>
    </row>
    <row r="63" spans="1:14" ht="44.25" customHeight="1" x14ac:dyDescent="0.25">
      <c r="A63" s="8" t="s">
        <v>46</v>
      </c>
      <c r="B63" s="21" t="s">
        <v>95</v>
      </c>
      <c r="C63" s="10" t="s">
        <v>84</v>
      </c>
      <c r="D63" s="12">
        <v>2018</v>
      </c>
      <c r="E63" s="12">
        <v>2019</v>
      </c>
      <c r="F63" s="59" t="s">
        <v>26</v>
      </c>
      <c r="G63" s="21" t="s">
        <v>22</v>
      </c>
      <c r="H63" s="26" t="s">
        <v>27</v>
      </c>
      <c r="I63" s="26" t="s">
        <v>23</v>
      </c>
      <c r="J63" s="26" t="s">
        <v>24</v>
      </c>
      <c r="K63" s="13" t="s">
        <v>96</v>
      </c>
      <c r="L63" s="26" t="s">
        <v>25</v>
      </c>
      <c r="M63" s="84">
        <v>100</v>
      </c>
    </row>
    <row r="64" spans="1:14" ht="58.5" customHeight="1" x14ac:dyDescent="0.25">
      <c r="A64" s="8" t="s">
        <v>47</v>
      </c>
      <c r="B64" s="61" t="s">
        <v>97</v>
      </c>
      <c r="C64" s="10" t="s">
        <v>84</v>
      </c>
      <c r="D64" s="12">
        <v>2018</v>
      </c>
      <c r="E64" s="12">
        <v>2019</v>
      </c>
      <c r="F64" s="59" t="s">
        <v>26</v>
      </c>
      <c r="G64" s="21" t="s">
        <v>22</v>
      </c>
      <c r="H64" s="26" t="s">
        <v>27</v>
      </c>
      <c r="I64" s="26" t="s">
        <v>23</v>
      </c>
      <c r="J64" s="26" t="s">
        <v>24</v>
      </c>
      <c r="K64" s="13" t="s">
        <v>98</v>
      </c>
      <c r="L64" s="26" t="s">
        <v>25</v>
      </c>
      <c r="M64" s="84">
        <v>100</v>
      </c>
    </row>
    <row r="65" spans="1:13" ht="78" customHeight="1" x14ac:dyDescent="0.25">
      <c r="A65" s="8" t="s">
        <v>73</v>
      </c>
      <c r="B65" s="21" t="s">
        <v>99</v>
      </c>
      <c r="C65" s="10" t="s">
        <v>84</v>
      </c>
      <c r="D65" s="12">
        <v>2018</v>
      </c>
      <c r="E65" s="12">
        <v>2019</v>
      </c>
      <c r="F65" s="59" t="s">
        <v>26</v>
      </c>
      <c r="G65" s="21" t="s">
        <v>22</v>
      </c>
      <c r="H65" s="26" t="s">
        <v>27</v>
      </c>
      <c r="I65" s="26" t="s">
        <v>23</v>
      </c>
      <c r="J65" s="26" t="s">
        <v>24</v>
      </c>
      <c r="K65" s="13" t="s">
        <v>113</v>
      </c>
      <c r="L65" s="26" t="s">
        <v>25</v>
      </c>
      <c r="M65" s="84">
        <v>100</v>
      </c>
    </row>
    <row r="66" spans="1:13" s="7" customFormat="1" ht="45" hidden="1" x14ac:dyDescent="0.25">
      <c r="A66" s="8" t="s">
        <v>76</v>
      </c>
      <c r="B66" s="9" t="s">
        <v>124</v>
      </c>
      <c r="C66" s="10" t="s">
        <v>84</v>
      </c>
      <c r="D66" s="12">
        <v>2018</v>
      </c>
      <c r="E66" s="12">
        <v>2018</v>
      </c>
      <c r="F66" s="59" t="s">
        <v>67</v>
      </c>
      <c r="G66" s="21" t="s">
        <v>22</v>
      </c>
      <c r="H66" s="26" t="s">
        <v>27</v>
      </c>
      <c r="I66" s="26" t="s">
        <v>29</v>
      </c>
      <c r="J66" s="26" t="s">
        <v>36</v>
      </c>
      <c r="K66" s="13" t="s">
        <v>122</v>
      </c>
      <c r="L66" s="26" t="s">
        <v>25</v>
      </c>
      <c r="M66" s="87"/>
    </row>
    <row r="67" spans="1:13" ht="30" x14ac:dyDescent="0.25">
      <c r="A67" s="8" t="s">
        <v>82</v>
      </c>
      <c r="B67" s="58" t="s">
        <v>63</v>
      </c>
      <c r="C67" s="10" t="s">
        <v>84</v>
      </c>
      <c r="D67" s="12">
        <v>2015</v>
      </c>
      <c r="E67" s="12">
        <v>2018</v>
      </c>
      <c r="F67" s="59" t="s">
        <v>64</v>
      </c>
      <c r="G67" s="21" t="s">
        <v>22</v>
      </c>
      <c r="H67" s="8" t="s">
        <v>27</v>
      </c>
      <c r="I67" s="8" t="s">
        <v>29</v>
      </c>
      <c r="J67" s="8" t="s">
        <v>36</v>
      </c>
      <c r="K67" s="60" t="s">
        <v>70</v>
      </c>
      <c r="L67" s="8" t="s">
        <v>25</v>
      </c>
      <c r="M67" s="87">
        <f>30000-48.98-721.9</f>
        <v>29229.119999999999</v>
      </c>
    </row>
    <row r="68" spans="1:13" ht="51" customHeight="1" x14ac:dyDescent="0.25">
      <c r="A68" s="8" t="s">
        <v>85</v>
      </c>
      <c r="B68" s="58" t="s">
        <v>100</v>
      </c>
      <c r="C68" s="10" t="s">
        <v>84</v>
      </c>
      <c r="D68" s="12">
        <v>2018</v>
      </c>
      <c r="E68" s="12">
        <v>2019</v>
      </c>
      <c r="F68" s="59" t="s">
        <v>26</v>
      </c>
      <c r="G68" s="21" t="s">
        <v>22</v>
      </c>
      <c r="H68" s="8" t="s">
        <v>27</v>
      </c>
      <c r="I68" s="8" t="s">
        <v>29</v>
      </c>
      <c r="J68" s="8" t="s">
        <v>36</v>
      </c>
      <c r="K68" s="60" t="s">
        <v>101</v>
      </c>
      <c r="L68" s="8" t="s">
        <v>25</v>
      </c>
      <c r="M68" s="87">
        <v>100</v>
      </c>
    </row>
    <row r="69" spans="1:13" ht="90" x14ac:dyDescent="0.25">
      <c r="A69" s="8" t="s">
        <v>106</v>
      </c>
      <c r="B69" s="58" t="s">
        <v>102</v>
      </c>
      <c r="C69" s="10" t="s">
        <v>84</v>
      </c>
      <c r="D69" s="12">
        <v>2018</v>
      </c>
      <c r="E69" s="12">
        <v>2019</v>
      </c>
      <c r="F69" s="59" t="s">
        <v>26</v>
      </c>
      <c r="G69" s="21" t="s">
        <v>22</v>
      </c>
      <c r="H69" s="8" t="s">
        <v>27</v>
      </c>
      <c r="I69" s="8" t="s">
        <v>29</v>
      </c>
      <c r="J69" s="8" t="s">
        <v>36</v>
      </c>
      <c r="K69" s="60" t="s">
        <v>103</v>
      </c>
      <c r="L69" s="8" t="s">
        <v>25</v>
      </c>
      <c r="M69" s="88">
        <v>100</v>
      </c>
    </row>
    <row r="70" spans="1:13" ht="75" x14ac:dyDescent="0.25">
      <c r="A70" s="8" t="s">
        <v>107</v>
      </c>
      <c r="B70" s="58" t="s">
        <v>104</v>
      </c>
      <c r="C70" s="10" t="s">
        <v>84</v>
      </c>
      <c r="D70" s="12">
        <v>2018</v>
      </c>
      <c r="E70" s="12">
        <v>2019</v>
      </c>
      <c r="F70" s="59" t="s">
        <v>26</v>
      </c>
      <c r="G70" s="21" t="s">
        <v>22</v>
      </c>
      <c r="H70" s="8" t="s">
        <v>27</v>
      </c>
      <c r="I70" s="8" t="s">
        <v>29</v>
      </c>
      <c r="J70" s="8" t="s">
        <v>36</v>
      </c>
      <c r="K70" s="60" t="s">
        <v>105</v>
      </c>
      <c r="L70" s="8" t="s">
        <v>25</v>
      </c>
      <c r="M70" s="87">
        <v>100</v>
      </c>
    </row>
    <row r="71" spans="1:13" ht="30" x14ac:dyDescent="0.25">
      <c r="A71" s="8" t="s">
        <v>115</v>
      </c>
      <c r="B71" s="19" t="s">
        <v>81</v>
      </c>
      <c r="C71" s="10" t="s">
        <v>84</v>
      </c>
      <c r="D71" s="12">
        <v>2018</v>
      </c>
      <c r="E71" s="12">
        <v>2020</v>
      </c>
      <c r="F71" s="59" t="s">
        <v>146</v>
      </c>
      <c r="G71" s="21" t="s">
        <v>22</v>
      </c>
      <c r="H71" s="8" t="s">
        <v>27</v>
      </c>
      <c r="I71" s="8" t="s">
        <v>34</v>
      </c>
      <c r="J71" s="8" t="s">
        <v>36</v>
      </c>
      <c r="K71" s="60" t="s">
        <v>83</v>
      </c>
      <c r="L71" s="8" t="s">
        <v>25</v>
      </c>
      <c r="M71" s="87">
        <f>24610.13-20011.55265-3055.58-1442.99735</f>
        <v>99.999999999999545</v>
      </c>
    </row>
    <row r="72" spans="1:13" ht="62.25" customHeight="1" x14ac:dyDescent="0.25">
      <c r="A72" s="8" t="s">
        <v>128</v>
      </c>
      <c r="B72" s="19" t="s">
        <v>129</v>
      </c>
      <c r="C72" s="10" t="s">
        <v>84</v>
      </c>
      <c r="D72" s="12">
        <v>2015</v>
      </c>
      <c r="E72" s="12">
        <v>2018</v>
      </c>
      <c r="F72" s="59" t="s">
        <v>147</v>
      </c>
      <c r="G72" s="21" t="s">
        <v>22</v>
      </c>
      <c r="H72" s="8" t="s">
        <v>27</v>
      </c>
      <c r="I72" s="8" t="s">
        <v>29</v>
      </c>
      <c r="J72" s="8" t="s">
        <v>36</v>
      </c>
      <c r="K72" s="60" t="s">
        <v>130</v>
      </c>
      <c r="L72" s="8" t="s">
        <v>25</v>
      </c>
      <c r="M72" s="87">
        <v>175.6</v>
      </c>
    </row>
    <row r="73" spans="1:13" ht="14.25" customHeight="1" x14ac:dyDescent="0.25">
      <c r="A73" s="135">
        <v>3</v>
      </c>
      <c r="B73" s="135" t="s">
        <v>48</v>
      </c>
      <c r="C73" s="141" t="s">
        <v>84</v>
      </c>
      <c r="D73" s="157">
        <v>2015</v>
      </c>
      <c r="E73" s="157">
        <v>2021</v>
      </c>
      <c r="F73" s="160"/>
      <c r="G73" s="36" t="s">
        <v>17</v>
      </c>
      <c r="H73" s="55" t="s">
        <v>18</v>
      </c>
      <c r="I73" s="56" t="s">
        <v>18</v>
      </c>
      <c r="J73" s="56" t="s">
        <v>18</v>
      </c>
      <c r="K73" s="57" t="s">
        <v>18</v>
      </c>
      <c r="L73" s="56" t="s">
        <v>18</v>
      </c>
      <c r="M73" s="86">
        <f>M74+M75</f>
        <v>33599.159670000001</v>
      </c>
    </row>
    <row r="74" spans="1:13" ht="32.25" customHeight="1" x14ac:dyDescent="0.25">
      <c r="A74" s="136"/>
      <c r="B74" s="136"/>
      <c r="C74" s="164"/>
      <c r="D74" s="158"/>
      <c r="E74" s="158"/>
      <c r="F74" s="161"/>
      <c r="G74" s="36" t="s">
        <v>19</v>
      </c>
      <c r="H74" s="55" t="s">
        <v>18</v>
      </c>
      <c r="I74" s="56" t="s">
        <v>18</v>
      </c>
      <c r="J74" s="56" t="s">
        <v>18</v>
      </c>
      <c r="K74" s="57" t="s">
        <v>18</v>
      </c>
      <c r="L74" s="56" t="s">
        <v>18</v>
      </c>
      <c r="M74" s="86">
        <f>M76+M77+M78+M81+M82</f>
        <v>33582.659670000001</v>
      </c>
    </row>
    <row r="75" spans="1:13" ht="32.25" customHeight="1" x14ac:dyDescent="0.25">
      <c r="A75" s="137"/>
      <c r="B75" s="137"/>
      <c r="C75" s="165"/>
      <c r="D75" s="159"/>
      <c r="E75" s="159"/>
      <c r="F75" s="162"/>
      <c r="G75" s="36" t="s">
        <v>20</v>
      </c>
      <c r="H75" s="55" t="s">
        <v>18</v>
      </c>
      <c r="I75" s="56" t="s">
        <v>18</v>
      </c>
      <c r="J75" s="56" t="s">
        <v>18</v>
      </c>
      <c r="K75" s="57" t="s">
        <v>18</v>
      </c>
      <c r="L75" s="56" t="s">
        <v>18</v>
      </c>
      <c r="M75" s="86">
        <f>M83</f>
        <v>16.5</v>
      </c>
    </row>
    <row r="76" spans="1:13" ht="45" x14ac:dyDescent="0.25">
      <c r="A76" s="8" t="s">
        <v>49</v>
      </c>
      <c r="B76" s="21" t="s">
        <v>50</v>
      </c>
      <c r="C76" s="10" t="s">
        <v>84</v>
      </c>
      <c r="D76" s="12">
        <v>2015</v>
      </c>
      <c r="E76" s="12">
        <v>2021</v>
      </c>
      <c r="F76" s="59" t="s">
        <v>51</v>
      </c>
      <c r="G76" s="21" t="s">
        <v>22</v>
      </c>
      <c r="H76" s="26" t="s">
        <v>27</v>
      </c>
      <c r="I76" s="26" t="s">
        <v>23</v>
      </c>
      <c r="J76" s="26" t="s">
        <v>52</v>
      </c>
      <c r="K76" s="16" t="s">
        <v>148</v>
      </c>
      <c r="L76" s="26" t="s">
        <v>53</v>
      </c>
      <c r="M76" s="85">
        <f>20081.1-50+8+300-3.2-28.65733</f>
        <v>20307.24267</v>
      </c>
    </row>
    <row r="77" spans="1:13" ht="85.5" customHeight="1" x14ac:dyDescent="0.25">
      <c r="A77" s="8" t="s">
        <v>54</v>
      </c>
      <c r="B77" s="21" t="s">
        <v>55</v>
      </c>
      <c r="C77" s="25" t="s">
        <v>74</v>
      </c>
      <c r="D77" s="12">
        <v>2015</v>
      </c>
      <c r="E77" s="12">
        <v>2021</v>
      </c>
      <c r="F77" s="62" t="s">
        <v>56</v>
      </c>
      <c r="G77" s="21" t="s">
        <v>22</v>
      </c>
      <c r="H77" s="26" t="s">
        <v>27</v>
      </c>
      <c r="I77" s="26" t="s">
        <v>23</v>
      </c>
      <c r="J77" s="26" t="s">
        <v>52</v>
      </c>
      <c r="K77" s="13" t="s">
        <v>71</v>
      </c>
      <c r="L77" s="26" t="s">
        <v>31</v>
      </c>
      <c r="M77" s="85">
        <f>2930-1000-60+150-70</f>
        <v>1950</v>
      </c>
    </row>
    <row r="78" spans="1:13" ht="84" x14ac:dyDescent="0.25">
      <c r="A78" s="8" t="s">
        <v>57</v>
      </c>
      <c r="B78" s="21" t="s">
        <v>108</v>
      </c>
      <c r="C78" s="25" t="s">
        <v>74</v>
      </c>
      <c r="D78" s="12">
        <v>2015</v>
      </c>
      <c r="E78" s="12">
        <v>2021</v>
      </c>
      <c r="F78" s="62" t="s">
        <v>56</v>
      </c>
      <c r="G78" s="21" t="s">
        <v>22</v>
      </c>
      <c r="H78" s="26" t="s">
        <v>27</v>
      </c>
      <c r="I78" s="26" t="s">
        <v>23</v>
      </c>
      <c r="J78" s="26" t="s">
        <v>52</v>
      </c>
      <c r="K78" s="13" t="s">
        <v>109</v>
      </c>
      <c r="L78" s="26" t="s">
        <v>31</v>
      </c>
      <c r="M78" s="84">
        <f>770-30</f>
        <v>740</v>
      </c>
    </row>
    <row r="79" spans="1:13" ht="45" hidden="1" customHeight="1" x14ac:dyDescent="0.25">
      <c r="A79" s="8"/>
      <c r="B79" s="21" t="s">
        <v>110</v>
      </c>
      <c r="C79" s="25" t="s">
        <v>74</v>
      </c>
      <c r="D79" s="12">
        <v>2015</v>
      </c>
      <c r="E79" s="12">
        <v>2020</v>
      </c>
      <c r="G79" s="21" t="s">
        <v>22</v>
      </c>
      <c r="H79" s="26" t="s">
        <v>27</v>
      </c>
      <c r="I79" s="26" t="s">
        <v>23</v>
      </c>
      <c r="J79" s="26" t="s">
        <v>52</v>
      </c>
      <c r="K79" s="13" t="s">
        <v>111</v>
      </c>
      <c r="L79" s="26" t="s">
        <v>31</v>
      </c>
      <c r="M79" s="84">
        <v>0</v>
      </c>
    </row>
    <row r="80" spans="1:13" ht="20.25" customHeight="1" x14ac:dyDescent="0.25">
      <c r="A80" s="105" t="s">
        <v>58</v>
      </c>
      <c r="B80" s="101" t="s">
        <v>59</v>
      </c>
      <c r="C80" s="101" t="s">
        <v>198</v>
      </c>
      <c r="D80" s="103">
        <v>2015</v>
      </c>
      <c r="E80" s="103">
        <v>2021</v>
      </c>
      <c r="F80" s="99" t="s">
        <v>60</v>
      </c>
      <c r="G80" s="63" t="s">
        <v>40</v>
      </c>
      <c r="H80" s="55" t="s">
        <v>18</v>
      </c>
      <c r="I80" s="56" t="s">
        <v>18</v>
      </c>
      <c r="J80" s="56" t="s">
        <v>18</v>
      </c>
      <c r="K80" s="57" t="s">
        <v>18</v>
      </c>
      <c r="L80" s="56" t="s">
        <v>18</v>
      </c>
      <c r="M80" s="89">
        <f>M81+M82+M83</f>
        <v>10601.916999999999</v>
      </c>
    </row>
    <row r="81" spans="1:13" s="15" customFormat="1" ht="45" customHeight="1" x14ac:dyDescent="0.25">
      <c r="A81" s="106"/>
      <c r="B81" s="109"/>
      <c r="C81" s="109"/>
      <c r="D81" s="104"/>
      <c r="E81" s="104"/>
      <c r="F81" s="99"/>
      <c r="G81" s="21" t="s">
        <v>22</v>
      </c>
      <c r="H81" s="98" t="s">
        <v>27</v>
      </c>
      <c r="I81" s="98" t="s">
        <v>23</v>
      </c>
      <c r="J81" s="98" t="s">
        <v>52</v>
      </c>
      <c r="K81" s="16" t="s">
        <v>189</v>
      </c>
      <c r="L81" s="26" t="s">
        <v>61</v>
      </c>
      <c r="M81" s="84">
        <f>10537.75+482.5-253.851-181.7-0.15</f>
        <v>10584.548999999999</v>
      </c>
    </row>
    <row r="82" spans="1:13" s="15" customFormat="1" ht="30" x14ac:dyDescent="0.25">
      <c r="A82" s="106"/>
      <c r="B82" s="109"/>
      <c r="C82" s="109"/>
      <c r="D82" s="104"/>
      <c r="E82" s="104"/>
      <c r="F82" s="99"/>
      <c r="G82" s="21" t="s">
        <v>22</v>
      </c>
      <c r="H82" s="98"/>
      <c r="I82" s="98"/>
      <c r="J82" s="98"/>
      <c r="K82" s="17" t="s">
        <v>199</v>
      </c>
      <c r="L82" s="18">
        <v>110</v>
      </c>
      <c r="M82" s="90">
        <f>0.4+0.468</f>
        <v>0.8680000000000001</v>
      </c>
    </row>
    <row r="83" spans="1:13" s="15" customFormat="1" ht="45" x14ac:dyDescent="0.25">
      <c r="A83" s="145"/>
      <c r="B83" s="119"/>
      <c r="C83" s="119"/>
      <c r="D83" s="163"/>
      <c r="E83" s="163"/>
      <c r="F83" s="100"/>
      <c r="G83" s="21" t="s">
        <v>206</v>
      </c>
      <c r="H83" s="26" t="s">
        <v>27</v>
      </c>
      <c r="I83" s="26" t="s">
        <v>23</v>
      </c>
      <c r="J83" s="26" t="s">
        <v>52</v>
      </c>
      <c r="K83" s="17">
        <v>1130471053</v>
      </c>
      <c r="L83" s="18">
        <v>110</v>
      </c>
      <c r="M83" s="90">
        <v>16.5</v>
      </c>
    </row>
    <row r="84" spans="1:13" ht="15.75" x14ac:dyDescent="0.25">
      <c r="A84" s="64"/>
      <c r="B84" s="65" t="s">
        <v>62</v>
      </c>
      <c r="C84" s="64"/>
      <c r="D84" s="66"/>
      <c r="E84" s="66"/>
      <c r="F84" s="66"/>
      <c r="G84" s="64"/>
      <c r="H84" s="64"/>
      <c r="I84" s="64"/>
      <c r="J84" s="64"/>
      <c r="K84" s="67"/>
      <c r="L84" s="64"/>
      <c r="M84" s="91">
        <f>M73+M57+M10</f>
        <v>768332.58627999993</v>
      </c>
    </row>
    <row r="85" spans="1:13" ht="15.75" x14ac:dyDescent="0.25">
      <c r="A85" s="68"/>
      <c r="B85" s="69"/>
      <c r="C85" s="68"/>
      <c r="D85" s="70"/>
      <c r="E85" s="70"/>
      <c r="F85" s="70"/>
      <c r="G85" s="68"/>
      <c r="H85" s="68"/>
      <c r="I85" s="68"/>
      <c r="J85" s="68"/>
      <c r="K85" s="71"/>
      <c r="L85" s="68"/>
      <c r="M85" s="92"/>
    </row>
    <row r="86" spans="1:13" x14ac:dyDescent="0.25">
      <c r="A86" s="68"/>
      <c r="K86" s="15"/>
      <c r="M86" s="92"/>
    </row>
    <row r="87" spans="1:13" ht="18.75" x14ac:dyDescent="0.3">
      <c r="B87" s="72"/>
      <c r="C87" s="72"/>
      <c r="D87" s="72"/>
      <c r="E87" s="72"/>
      <c r="G87" s="73"/>
      <c r="H87" s="73"/>
      <c r="I87" s="73"/>
      <c r="J87" s="73"/>
      <c r="K87" s="72"/>
      <c r="L87" s="73"/>
    </row>
    <row r="88" spans="1:13" ht="18.75" x14ac:dyDescent="0.3">
      <c r="A88" s="72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4"/>
    </row>
  </sheetData>
  <protectedRanges>
    <protectedRange sqref="A4:M8" name="Диапазон1"/>
  </protectedRanges>
  <mergeCells count="74">
    <mergeCell ref="E73:E75"/>
    <mergeCell ref="F73:F75"/>
    <mergeCell ref="B80:B83"/>
    <mergeCell ref="A80:A83"/>
    <mergeCell ref="C80:C83"/>
    <mergeCell ref="D80:D83"/>
    <mergeCell ref="E80:E83"/>
    <mergeCell ref="A73:A75"/>
    <mergeCell ref="B73:B75"/>
    <mergeCell ref="C73:C75"/>
    <mergeCell ref="D73:D75"/>
    <mergeCell ref="F48:F52"/>
    <mergeCell ref="A48:A52"/>
    <mergeCell ref="D10:D13"/>
    <mergeCell ref="E10:E13"/>
    <mergeCell ref="F10:F13"/>
    <mergeCell ref="B26:B28"/>
    <mergeCell ref="A26:A28"/>
    <mergeCell ref="C26:C28"/>
    <mergeCell ref="D26:D28"/>
    <mergeCell ref="E26:E28"/>
    <mergeCell ref="F57:F60"/>
    <mergeCell ref="A21:A24"/>
    <mergeCell ref="B21:B24"/>
    <mergeCell ref="C21:C24"/>
    <mergeCell ref="D21:D24"/>
    <mergeCell ref="E21:E24"/>
    <mergeCell ref="F21:F24"/>
    <mergeCell ref="A57:A60"/>
    <mergeCell ref="B57:B60"/>
    <mergeCell ref="C57:C60"/>
    <mergeCell ref="D57:D60"/>
    <mergeCell ref="E57:E60"/>
    <mergeCell ref="B48:B52"/>
    <mergeCell ref="C48:C52"/>
    <mergeCell ref="D48:D52"/>
    <mergeCell ref="E48:E52"/>
    <mergeCell ref="C6:C7"/>
    <mergeCell ref="D6:D7"/>
    <mergeCell ref="E6:E7"/>
    <mergeCell ref="F26:F28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A10:A13"/>
    <mergeCell ref="B10:B13"/>
    <mergeCell ref="C10:C13"/>
    <mergeCell ref="F6:F7"/>
    <mergeCell ref="G16:G17"/>
    <mergeCell ref="A18:A19"/>
    <mergeCell ref="B18:B19"/>
    <mergeCell ref="C18:C19"/>
    <mergeCell ref="D18:D19"/>
    <mergeCell ref="E18:E19"/>
    <mergeCell ref="F18:F19"/>
    <mergeCell ref="A14:A17"/>
    <mergeCell ref="B14:B17"/>
    <mergeCell ref="C14:C17"/>
    <mergeCell ref="D14:D17"/>
    <mergeCell ref="E14:E17"/>
    <mergeCell ref="F14:F17"/>
    <mergeCell ref="A6:A7"/>
    <mergeCell ref="B6:B7"/>
    <mergeCell ref="B88:L88"/>
    <mergeCell ref="H81:H82"/>
    <mergeCell ref="I81:I82"/>
    <mergeCell ref="J81:J82"/>
    <mergeCell ref="F80:F83"/>
  </mergeCells>
  <pageMargins left="0.39370078740157483" right="0.39370078740157483" top="0.39370078740157483" bottom="0.39370078740157483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2018-12-05T07:20:56Z</cp:lastPrinted>
  <dcterms:created xsi:type="dcterms:W3CDTF">2015-04-16T11:15:46Z</dcterms:created>
  <dcterms:modified xsi:type="dcterms:W3CDTF">2018-12-29T08:21:51Z</dcterms:modified>
</cp:coreProperties>
</file>