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6" sheetId="1" r:id="rId1"/>
    <sheet name="2015-2020" sheetId="2" state="hidden" r:id="rId2"/>
    <sheet name="Лист2" sheetId="3" state="hidden" r:id="rId3"/>
    <sheet name="Лист3" sheetId="4" state="hidden" r:id="rId4"/>
  </sheets>
  <definedNames>
    <definedName name="_xlnm.Print_Titles" localSheetId="0">'2016'!$16:$19</definedName>
    <definedName name="_xlnm.Print_Area" localSheetId="0">'2016'!$A$1:$M$136</definedName>
  </definedNames>
  <calcPr fullCalcOnLoad="1"/>
</workbook>
</file>

<file path=xl/sharedStrings.xml><?xml version="1.0" encoding="utf-8"?>
<sst xmlns="http://schemas.openxmlformats.org/spreadsheetml/2006/main" count="4767" uniqueCount="300">
  <si>
    <t>Приложение 6</t>
  </si>
  <si>
    <t>ПЛАН</t>
  </si>
  <si>
    <t>реализации муниципальной программы города Пензы</t>
  </si>
  <si>
    <t>(указать наименование муниципальной программы)</t>
  </si>
  <si>
    <t>(указать наименование органа местного самоуправления)</t>
  </si>
  <si>
    <t>N п/п</t>
  </si>
  <si>
    <t>Ответственный исполнитель (должность)</t>
  </si>
  <si>
    <t>Срок начала реализации</t>
  </si>
  <si>
    <t>Ожидаемый результат</t>
  </si>
  <si>
    <t>Источник финансирования</t>
  </si>
  <si>
    <t>Код бюджетной классификации (бюджет города Пензы)</t>
  </si>
  <si>
    <t>Финансирование, тыс. рублей</t>
  </si>
  <si>
    <t>ГРБС</t>
  </si>
  <si>
    <t>Рз</t>
  </si>
  <si>
    <t>Пр</t>
  </si>
  <si>
    <t>ЦС</t>
  </si>
  <si>
    <t>ВР</t>
  </si>
  <si>
    <t>X</t>
  </si>
  <si>
    <t>2.</t>
  </si>
  <si>
    <t>Итого</t>
  </si>
  <si>
    <t>Наименование подпрограммы, мероприятий</t>
  </si>
  <si>
    <t>Срок мероприятий реализации</t>
  </si>
  <si>
    <r>
      <t>"__</t>
    </r>
    <r>
      <rPr>
        <u val="single"/>
        <sz val="11"/>
        <color indexed="8"/>
        <rFont val="Times New Roman"/>
        <family val="1"/>
      </rPr>
      <t>Развитие образования города Пензы на 2015 - 2020 годы</t>
    </r>
    <r>
      <rPr>
        <sz val="11"/>
        <color indexed="8"/>
        <rFont val="Times New Roman"/>
        <family val="1"/>
      </rPr>
      <t>__"</t>
    </r>
  </si>
  <si>
    <t>Управление образования города Пензы</t>
  </si>
  <si>
    <t>07</t>
  </si>
  <si>
    <t>01</t>
  </si>
  <si>
    <t>7112002</t>
  </si>
  <si>
    <t>974</t>
  </si>
  <si>
    <t>7122103</t>
  </si>
  <si>
    <t>612</t>
  </si>
  <si>
    <t>244</t>
  </si>
  <si>
    <t>611</t>
  </si>
  <si>
    <t>621</t>
  </si>
  <si>
    <t>Подпрограмма 1. Развитие дошкольного, общего и дополнительного образования</t>
  </si>
  <si>
    <t>1.1.1</t>
  </si>
  <si>
    <t>Мероприятие.Создание условий для предоставления общедоступного и бесплатного дошкольного образования, содержание, присмотр и уход за детьми в детском саду</t>
  </si>
  <si>
    <t>851</t>
  </si>
  <si>
    <t>852</t>
  </si>
  <si>
    <t>1.1.2</t>
  </si>
  <si>
    <t>Мероприятие. Оптимизация и расширение сети детских садов (предоставление дополнительных мест)</t>
  </si>
  <si>
    <t>7137621</t>
  </si>
  <si>
    <t>111</t>
  </si>
  <si>
    <t>1.1.3.</t>
  </si>
  <si>
    <t>Мероприятие. Предоставление 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</t>
  </si>
  <si>
    <t>1.2.1.</t>
  </si>
  <si>
    <t>Мероприятие. Создание условий для предоставления общедоступного и бесплатного общего образования</t>
  </si>
  <si>
    <t>02</t>
  </si>
  <si>
    <t>7112001</t>
  </si>
  <si>
    <t>1.2.2.</t>
  </si>
  <si>
    <t>Мероприятие. Субвенция на исполнение отдельных государственных полномочий в сфере образования по финансированию муниципальных общеобразовательных организаций</t>
  </si>
  <si>
    <t>7137622</t>
  </si>
  <si>
    <t>1.3.1.</t>
  </si>
  <si>
    <t>Мероприятие. Организация обучения по программам дополнительного образования</t>
  </si>
  <si>
    <t>7112003</t>
  </si>
  <si>
    <t>1.3.2.</t>
  </si>
  <si>
    <t>Мероприятие. Организация отдыха детей</t>
  </si>
  <si>
    <t>7112004</t>
  </si>
  <si>
    <t>1.4.1.</t>
  </si>
  <si>
    <t>Мероприятие. Организация дотационного, бесплатного и льготного питания дошкольников</t>
  </si>
  <si>
    <t>7122101</t>
  </si>
  <si>
    <t>622</t>
  </si>
  <si>
    <t>1.4.2.</t>
  </si>
  <si>
    <t>Мероприятие. Обеспечение школьников бесплатным и льготным питанием; улучшение структуры питания обучающихся посредством включения молока и молочных продуктов в рацион питания учащихся 1-7 классов.</t>
  </si>
  <si>
    <t>1.4.3.</t>
  </si>
  <si>
    <t>Мероприятие. Организация питания детей в оздоровительных лагерях с дневным пребыванием детей в каникулярное время</t>
  </si>
  <si>
    <t>1.5.1.</t>
  </si>
  <si>
    <t>Мероприятие. Укрепление материально-технической базы, проведение капитального ремонта зданий и сооружений дошкольных образовательных учреждений в соответствии с современными требованиями</t>
  </si>
  <si>
    <t>7122102</t>
  </si>
  <si>
    <t>243</t>
  </si>
  <si>
    <t>1.5.2.</t>
  </si>
  <si>
    <t>Мероприятие. Укрепление материально-технической базы, проведение капитального ремонта зданий и сооружений  учреждений общего образования в соответствии с современными требованиями</t>
  </si>
  <si>
    <t>1.5.3.</t>
  </si>
  <si>
    <t>Мероприятие. Укрепление материально-технической базы, проведение капитального ремонта зданий и сооружений  учреждений дополнительного образования в соответствии с современными требованиями</t>
  </si>
  <si>
    <t>1.6.1.</t>
  </si>
  <si>
    <t>Мероприятие. Обслуживание зданий, помещений, сооружений, территорий образовательных учреждений, транспортное обеспечение и техническое сопровождение</t>
  </si>
  <si>
    <t>09</t>
  </si>
  <si>
    <t>7112006</t>
  </si>
  <si>
    <t>1.7.1.</t>
  </si>
  <si>
    <t>Мероприятие. Выявление и удовлетворение профессиональных запросов руководящих и педагогических кадров общеобразовательных учреждений и на этой основе координация различных форм методической работы</t>
  </si>
  <si>
    <t>7118002</t>
  </si>
  <si>
    <t>Подпрограмма 2. Управление развитием отрасли образования в городе Пензе</t>
  </si>
  <si>
    <t>2.1.1.</t>
  </si>
  <si>
    <t>Мероприятие. Руководство и управление в сфере установленных полномочий</t>
  </si>
  <si>
    <t>2.2.1.</t>
  </si>
  <si>
    <t>Мероприятие. Администрирование расходов по приему и оформлению документов, расчета размера и выплат, материально-техническое обеспечение</t>
  </si>
  <si>
    <t>9537433</t>
  </si>
  <si>
    <t>121</t>
  </si>
  <si>
    <t>122</t>
  </si>
  <si>
    <t>9537601</t>
  </si>
  <si>
    <t>9537621</t>
  </si>
  <si>
    <t>9537622</t>
  </si>
  <si>
    <t>2.3.2.</t>
  </si>
  <si>
    <t>Мероприятие. Предоставление мер социальной поддержки в сфере охраны семьи и детства</t>
  </si>
  <si>
    <t>10</t>
  </si>
  <si>
    <t>04</t>
  </si>
  <si>
    <t>7437601</t>
  </si>
  <si>
    <t>321</t>
  </si>
  <si>
    <t>7437711</t>
  </si>
  <si>
    <t>313</t>
  </si>
  <si>
    <t>2.4.1.</t>
  </si>
  <si>
    <t>Мероприятие. Выплата приемной семье на содержание подопечных детей за счет средств бюджета Пензенской области</t>
  </si>
  <si>
    <t>2.4.2.</t>
  </si>
  <si>
    <t>Мероприятие. Выплата вознаграждения приемным родителям за счет средств бюджета Пензенской области</t>
  </si>
  <si>
    <t>7437712</t>
  </si>
  <si>
    <t>7437713</t>
  </si>
  <si>
    <t>2.4.3.</t>
  </si>
  <si>
    <t>Мероприятие 2.4.3.Выплата семьям опекунов на содержание подопечных детей за счет средств бюджета Пензенской области</t>
  </si>
  <si>
    <t>Мероприятие 2.4.4. Исполнение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</t>
  </si>
  <si>
    <t>2.4.4.</t>
  </si>
  <si>
    <t>7137423</t>
  </si>
  <si>
    <t>9518810</t>
  </si>
  <si>
    <t>9518820</t>
  </si>
  <si>
    <t>7112005</t>
  </si>
  <si>
    <r>
      <t xml:space="preserve">на </t>
    </r>
    <r>
      <rPr>
        <u val="single"/>
        <sz val="11"/>
        <color indexed="8"/>
        <rFont val="Times New Roman"/>
        <family val="1"/>
      </rPr>
      <t>2016_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</si>
  <si>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2017_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</si>
  <si>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2018_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</si>
  <si>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2019_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</si>
  <si>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2020_</t>
    </r>
    <r>
      <rPr>
        <sz val="11"/>
        <color indexed="8"/>
        <rFont val="Times New Roman"/>
        <family val="1"/>
      </rPr>
      <t xml:space="preserve"> год</t>
    </r>
  </si>
  <si>
    <t>к муниципальной программе города Пензы</t>
  </si>
  <si>
    <t>"Развитие образования города Пензы на 2015 - 2020 годы"</t>
  </si>
  <si>
    <t>бюджет города Пензы</t>
  </si>
  <si>
    <t>бюджет Пензенской области</t>
  </si>
  <si>
    <t>Мероприятие. Субвенция по компенсации части родительской платы за содержание ребенка в государственных и муниципальных образовательных организациях, реализующих общеобразовательную программу дошкольного образования</t>
  </si>
  <si>
    <t>Мероприятие. Субвенция на содержание ребенка в семье опекуна и приемной семье, а также вознаграждение, причитающееся приемному родителю</t>
  </si>
  <si>
    <t>Мероприятие 2.4.4. Субвенция по исполнению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</t>
  </si>
  <si>
    <r>
      <t xml:space="preserve">на </t>
    </r>
    <r>
      <rPr>
        <u val="single"/>
        <sz val="11"/>
        <color indexed="10"/>
        <rFont val="Times New Roman"/>
        <family val="1"/>
      </rPr>
      <t>2015_</t>
    </r>
    <r>
      <rPr>
        <sz val="11"/>
        <color indexed="10"/>
        <rFont val="Times New Roman"/>
        <family val="1"/>
      </rPr>
      <t xml:space="preserve"> год</t>
    </r>
  </si>
  <si>
    <r>
      <t>"__</t>
    </r>
    <r>
      <rPr>
        <u val="single"/>
        <sz val="11"/>
        <color indexed="10"/>
        <rFont val="Times New Roman"/>
        <family val="1"/>
      </rPr>
      <t>Развитие образования города Пензы на 2015 - 2020 годы</t>
    </r>
    <r>
      <rPr>
        <sz val="11"/>
        <color indexed="10"/>
        <rFont val="Times New Roman"/>
        <family val="1"/>
      </rPr>
      <t>__"</t>
    </r>
  </si>
  <si>
    <t>Ответственный исполнитель муниципальной программы города Пензы</t>
  </si>
  <si>
    <t>№ п/п</t>
  </si>
  <si>
    <t>Мероприятие 1.2. Оптимизация и расширение сети дошкольных образовательных учреждений (предоставление дополнительных мест)</t>
  </si>
  <si>
    <t>Обеспечение воспитанников  полноценным качественным питанием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</si>
  <si>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</si>
  <si>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</si>
  <si>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</si>
  <si>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</si>
  <si>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</si>
  <si>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</si>
  <si>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</si>
  <si>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</si>
  <si>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</si>
  <si>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</si>
  <si>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</si>
  <si>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</si>
  <si>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</si>
  <si>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Мероприятие 2.2. Исполнение отдельных государственных полномочий по организации и осуществлению деятельности по опеке и попечительству</t>
  </si>
  <si>
    <t>Начальник отдела учета и отчетности - главный бухгалтер</t>
  </si>
  <si>
    <t xml:space="preserve"> Начальник отдела учета и отчетности - главный бухгалтер</t>
  </si>
  <si>
    <t>Обеспечение детей организованными формами отдыха в каникулярное время</t>
  </si>
  <si>
    <t>Повышение уровня социальной защищенности детей-сирот и детей, оставшихся без попечения родителей, находящихся на воспитании в приемных семьях и семьях опекунов</t>
  </si>
  <si>
    <t>Модернизация материально-технической базы образовательных учреждений, реализующих программы дошкольного образования, создание современных условий для получения образования в соответствии с требованиями и нормативами действующего законодательства</t>
  </si>
  <si>
    <t>Модернизация материально-технической базы образовательных учреждений, реализующих программы дошкольного, общего и дополнительного образования, создание современных условий для получения образования в соответствии с требованиями и нормативами действующего законодательства</t>
  </si>
  <si>
    <t xml:space="preserve">Обеспечение обучающихся полноценным качественным питанием.                               </t>
  </si>
  <si>
    <t>620</t>
  </si>
  <si>
    <t>610</t>
  </si>
  <si>
    <t>110</t>
  </si>
  <si>
    <t>240</t>
  </si>
  <si>
    <t>850</t>
  </si>
  <si>
    <t>310</t>
  </si>
  <si>
    <t>320</t>
  </si>
  <si>
    <t>120</t>
  </si>
  <si>
    <t>Обеспечение прав граждан на доступное качественное дошкольное образование</t>
  </si>
  <si>
    <t>Модернизация материально-технической базы образовательных учреждений, реализующих программы общего и дополнительного образования, создание современных условий для получения образования в соответствии с требованиями и нормативами действующего законодательства</t>
  </si>
  <si>
    <t>20</t>
  </si>
  <si>
    <t xml:space="preserve">Обеспечение прав граждан на доступное качественное общее  образование.                                  </t>
  </si>
  <si>
    <t>Мероприятие 1.6. Организация обучения по программам дополнительного образования</t>
  </si>
  <si>
    <t xml:space="preserve">Обеспечение прав граждан на доступное качественное дополнительное образование; модернизация системы дополнительного образования;
переход образовательных учреждений на новые федеральные государственные образовательные стандарты дополнительного образования
</t>
  </si>
  <si>
    <t>Мероприятие 1.8. Организация дотационного, бесплатного и льготного питания дошкольников</t>
  </si>
  <si>
    <t>Мероприятие 1.9. Обеспечение обучающихся 1-11 классов горячим питанием.</t>
  </si>
  <si>
    <t>Повышение доступности, эффективности и качества проводимых городских мероприятий.</t>
  </si>
  <si>
    <t xml:space="preserve">Социальная поддержка семей, дети которых посещают дошкольные образовательные учреждения </t>
  </si>
  <si>
    <t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</si>
  <si>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Мероприятие 1.3.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</si>
  <si>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 xml:space="preserve">Модернизация системы дошкольного образования, обеспечение прав граждан на доступное качественное дошкольное образование; переход образовательных учреждений на новые федеральные государственные образовательные стандарты дошкольного образования. Модернизация системы общего  образования; обеспечение прав граждан на доступное качественное общее  образование. Переход общеобразовательных учреждений на новые федеральные государственные образовательные стандарты общего образования </t>
  </si>
  <si>
    <t>Мероприятие 1.4. Исполнение отдельных государственных полномочий в сфере образования по финансированию частных дошкольных образовательных организаций</t>
  </si>
  <si>
    <t>Мероприятие 1.5. Создание условий для предоставления общедоступного и бесплатного общего образования</t>
  </si>
  <si>
    <t>19</t>
  </si>
  <si>
    <t>Мероприятие 1.13. Организация работ по обслуживанию зданий, помещений, сооружений, территорий учреждений образования, транспортное обеспечение и техническое сопровождение</t>
  </si>
  <si>
    <t>Мероприятие 2.1. Руководство и управление в сфере установленных функций</t>
  </si>
  <si>
    <t>Мероприятие 2.4. Исполнение отдельных государственных полномочий в сфере образования по финансированию частных дошкольных образовательных организаций (администрирование)</t>
  </si>
  <si>
    <t>Мероприятие 2.5.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(администрирование)</t>
  </si>
  <si>
    <t xml:space="preserve">Обеспечение эффективности использования бюджетных средств, выделенных на реализацию муниципальной программы
</t>
  </si>
  <si>
    <t>Обеспечение эффективности использования бюджетных средств, выделенных на реализацию муниципальной программы</t>
  </si>
  <si>
    <t>Приложение № 1</t>
  </si>
  <si>
    <t>к постановлению администрации города Пензы</t>
  </si>
  <si>
    <t xml:space="preserve">                        от              №            </t>
  </si>
  <si>
    <t>Мероприятие 1.10. Организация отдыха детей в оздоровительных лагерях с дневным пребыванием детей в каникулярное время</t>
  </si>
  <si>
    <t>Мероприятие 1.7. Организация отдыха детей в загородных стационарных детских лагерях в каникулярное время</t>
  </si>
  <si>
    <t>Мероприятие 1.11. Приведение зданий, сооружений, территории и материально- технической базы дошкольных образовательных учреждений в соответствие с современными требованиями и нормами</t>
  </si>
  <si>
    <t>Мероприятие 1.12. Приведение зданий, сооружений, территории и материально- технической базы учреждений общего и дополнительного образования в соответствие с современными требованиями и нормами</t>
  </si>
  <si>
    <t>Мероприятие 1.15. 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</t>
  </si>
  <si>
    <t>18</t>
  </si>
  <si>
    <t>Мероприятие 2.6.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 (администрирование)</t>
  </si>
  <si>
    <t>Мероприятие 1.16.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</si>
  <si>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Мероприятие 1.17. Выявление, поддержка талантливых детей и подростков, а также руководящих и педагогических работников, участвующих в городских мероприятиях</t>
  </si>
  <si>
    <t>Мероприятие 1.18. Организация мероприятий в общеобразовательных учреждениях и учреждениях дополнительного образования</t>
  </si>
  <si>
    <t>Мероприятие 1.19. Мероприятия по выполнению наказов избирателей, поступивших депутатам Пензенской городской Думы по учреждениям образования</t>
  </si>
  <si>
    <t>6</t>
  </si>
  <si>
    <t>услуга сады</t>
  </si>
  <si>
    <t>услуга школы</t>
  </si>
  <si>
    <t>услуга допы</t>
  </si>
  <si>
    <t>услуга хек</t>
  </si>
  <si>
    <t>21</t>
  </si>
  <si>
    <t>1210121020</t>
  </si>
  <si>
    <t>1210221070</t>
  </si>
  <si>
    <t>1210376210</t>
  </si>
  <si>
    <t>1210821090</t>
  </si>
  <si>
    <t>1211121130</t>
  </si>
  <si>
    <t>1211921150</t>
  </si>
  <si>
    <t>1210521010</t>
  </si>
  <si>
    <t>1210621030</t>
  </si>
  <si>
    <t>1211221140</t>
  </si>
  <si>
    <t>1211821050</t>
  </si>
  <si>
    <t>1212076240</t>
  </si>
  <si>
    <t>1210721040</t>
  </si>
  <si>
    <t>Мероприятие 1.14. Сопровождение образовательной и хозяйственной деятельности муниципальных образовательных учреждений, а также обеспечение содержания их зданий, сооружений, обустройства прилегающих к ним территорий</t>
  </si>
  <si>
    <t>1211421080</t>
  </si>
  <si>
    <t>Обеспечение 100 % охвата руководящих и педагогических кадров, получивших в различной форме методическую поддержку, от общей численности руководящих и педагогических работников с профессиональными потребностями в повышении педагогического мастерства; модернизация материально-технической базы образовательных учреждений, реализующих программы дошкольного, общего и дополнительного образования, создание современных условий для получения образования в соответствии с требованиями и нормативами действующего законодательства</t>
  </si>
  <si>
    <t>-</t>
  </si>
  <si>
    <t>1211721050</t>
  </si>
  <si>
    <t>1220188100</t>
  </si>
  <si>
    <t>1220188200</t>
  </si>
  <si>
    <t>1220274330</t>
  </si>
  <si>
    <t>1220376210</t>
  </si>
  <si>
    <t>1220576010</t>
  </si>
  <si>
    <t>1220677100</t>
  </si>
  <si>
    <t>1220776210</t>
  </si>
  <si>
    <t>Мероприятие 2.7.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общеобразовательных организаций)</t>
  </si>
  <si>
    <t>Мероприятие 2.3.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дошкольных образовательных организаций)</t>
  </si>
  <si>
    <t>1211577110</t>
  </si>
  <si>
    <t>1211577120</t>
  </si>
  <si>
    <t>1211577130</t>
  </si>
  <si>
    <t>1211676010</t>
  </si>
  <si>
    <t>не наши деньги</t>
  </si>
  <si>
    <t>наши</t>
  </si>
  <si>
    <t>22</t>
  </si>
  <si>
    <t>Мероприятие 1.21. Создание в дошкольных образовательных, общеобразовательных организациях, организациях дополнительного образования детей условий для получения детьми-инвалидами качественного образования</t>
  </si>
  <si>
    <t>Обеспечение условий для получения детьми-инвалидами качественного образования</t>
  </si>
  <si>
    <t>12121R0270</t>
  </si>
  <si>
    <t>1212150270</t>
  </si>
  <si>
    <t>Начальник отдела общего образования и информационно-го обеспечения</t>
  </si>
  <si>
    <t>Начальник отдела дополнительного образования, опеки, попечительства и кадрового обеспечения</t>
  </si>
  <si>
    <t>Начальник общего отдела</t>
  </si>
  <si>
    <t>Начальник отдела общего образования и информационно-го обеспечения, начальник общего отдела</t>
  </si>
  <si>
    <t>Начальник отдела общего образования и информационно-го обеспечения; начальник отдела дополнительного образования, опеки, попечительства и кадрового обеспечения</t>
  </si>
  <si>
    <t>967</t>
  </si>
  <si>
    <t>1210721160</t>
  </si>
  <si>
    <t>федеральный бюджет</t>
  </si>
  <si>
    <t>03</t>
  </si>
  <si>
    <t>121017105М</t>
  </si>
  <si>
    <t>121017105R</t>
  </si>
  <si>
    <t>121067105R</t>
  </si>
  <si>
    <t>1210774341</t>
  </si>
  <si>
    <t>Начальник отдела дополнительного образования, опеки, попечительства и кадрового обеспечения; председатель КФСМ г.Пензы</t>
  </si>
  <si>
    <t>1210921170</t>
  </si>
  <si>
    <t>1211021120</t>
  </si>
  <si>
    <t>1211074342</t>
  </si>
  <si>
    <t>121147105M</t>
  </si>
  <si>
    <t>121147105R</t>
  </si>
  <si>
    <t>1210171053</t>
  </si>
  <si>
    <t>1210571053</t>
  </si>
  <si>
    <t>1210671053</t>
  </si>
  <si>
    <t>1210671052</t>
  </si>
  <si>
    <t>1210771053</t>
  </si>
  <si>
    <t>1211471053</t>
  </si>
  <si>
    <t>«Развитие образования в городе Пензе на 2015 - 2021 годы»</t>
  </si>
  <si>
    <r>
      <t>«</t>
    </r>
    <r>
      <rPr>
        <u val="single"/>
        <sz val="11"/>
        <color indexed="8"/>
        <rFont val="Times New Roman"/>
        <family val="1"/>
      </rPr>
      <t>Развитие образования в городе Пензе на 2015 - 2021 годы</t>
    </r>
    <r>
      <rPr>
        <sz val="11"/>
        <color indexed="8"/>
        <rFont val="Times New Roman"/>
        <family val="1"/>
      </rPr>
      <t>»</t>
    </r>
  </si>
  <si>
    <t>23</t>
  </si>
  <si>
    <t>Мероприятие 1.22. Организация деятельности школьных спортивных клубов по футболу в муниципальных общеобразовательных организациях</t>
  </si>
  <si>
    <t>1212278030</t>
  </si>
  <si>
    <t>Обеспечение эффективной деятельности школьных спортивных клубов по футболу</t>
  </si>
  <si>
    <t>Приложение № 6г</t>
  </si>
  <si>
    <r>
      <t xml:space="preserve">на </t>
    </r>
    <r>
      <rPr>
        <sz val="11"/>
        <color indexed="8"/>
        <rFont val="Times New Roman"/>
        <family val="1"/>
      </rPr>
      <t>2019 год</t>
    </r>
  </si>
  <si>
    <t>1210621180</t>
  </si>
  <si>
    <t>1211121190</t>
  </si>
  <si>
    <t>1211221190</t>
  </si>
  <si>
    <t>350</t>
  </si>
  <si>
    <t>12101Z1053</t>
  </si>
  <si>
    <t>12105Z1053</t>
  </si>
  <si>
    <t>12106Z1053</t>
  </si>
  <si>
    <t>12106Z1052</t>
  </si>
  <si>
    <t>12107Z1053</t>
  </si>
  <si>
    <t>12114Z1053</t>
  </si>
  <si>
    <t>Мероприятие 1.E5. Региональный проект «Учитель будущего»</t>
  </si>
  <si>
    <t>24</t>
  </si>
  <si>
    <t xml:space="preserve">Обеспечение 100 % охвата денежными выплатами молодых специалистов (учителей) муниципальных общеобразовательных организаций </t>
  </si>
  <si>
    <t>121Е576240</t>
  </si>
  <si>
    <t>Мероприятие 1.20.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общеобразовательных организаций, муниципальных дошкольных образовательных организаций и образовательных организаций дополнительного образования</t>
  </si>
  <si>
    <t>12112S3410</t>
  </si>
  <si>
    <t>25</t>
  </si>
  <si>
    <t>Мероприятие 1.23. Проведение мероприятий по антитеррористической защищенности объектов муниципальных образовательных организаций</t>
  </si>
  <si>
    <t>12123S1070</t>
  </si>
  <si>
    <t>26</t>
  </si>
  <si>
    <t>121Р221020</t>
  </si>
  <si>
    <t>121Р221070</t>
  </si>
  <si>
    <t>121Р221130</t>
  </si>
  <si>
    <t>Мероприятие 1.Р2. Региональный проект «Содействие занятости женщин - создание условий дошкольного образования для детей в возрасте до трех лет»</t>
  </si>
  <si>
    <t>Приложение № 3</t>
  </si>
  <si>
    <t>121Р251593</t>
  </si>
  <si>
    <t>Обеспечение 100% охвата денежными выплатами молодых специалистов (педагогических работников)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</si>
  <si>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 xml:space="preserve">                                           от  30.12.2019  №2506/4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</si>
</sst>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mmm/yyyy"/>
    <numFmt numFmtId="178" formatCode="[$-FC19]d\ mmmm\ yyyy\ &quot;г.&quot;"/>
    <numFmt numFmtId="179" formatCode="#,##0.0"/>
    <numFmt numFmtId="180" formatCode="#,##0.0000"/>
    <numFmt numFmtId="181" formatCode="#,##0.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9"/>
      <color indexed="8"/>
      <name val="Times New Roman"/>
      <family val="1"/>
    </font>
    <font>
      <b/>
      <sz val="10.5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justify"/>
    </xf>
    <xf numFmtId="0" fontId="48" fillId="0" borderId="0" xfId="0" applyFont="1" applyAlignment="1">
      <alignment horizontal="left"/>
    </xf>
    <xf numFmtId="49" fontId="49" fillId="0" borderId="10" xfId="0" applyNumberFormat="1" applyFont="1" applyBorder="1" applyAlignment="1">
      <alignment horizontal="justify" vertical="top" wrapText="1"/>
    </xf>
    <xf numFmtId="49" fontId="49" fillId="0" borderId="10" xfId="0" applyNumberFormat="1" applyFont="1" applyBorder="1" applyAlignment="1">
      <alignment horizontal="center" vertical="top" wrapText="1"/>
    </xf>
    <xf numFmtId="0" fontId="49" fillId="0" borderId="10" xfId="0" applyNumberFormat="1" applyFont="1" applyBorder="1" applyAlignment="1">
      <alignment vertical="top" wrapText="1"/>
    </xf>
    <xf numFmtId="0" fontId="49" fillId="0" borderId="10" xfId="0" applyNumberFormat="1" applyFont="1" applyBorder="1" applyAlignment="1">
      <alignment horizontal="left" vertical="top" wrapText="1"/>
    </xf>
    <xf numFmtId="49" fontId="50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176" fontId="49" fillId="0" borderId="10" xfId="0" applyNumberFormat="1" applyFont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4" fontId="49" fillId="0" borderId="0" xfId="0" applyNumberFormat="1" applyFont="1" applyAlignment="1">
      <alignment/>
    </xf>
    <xf numFmtId="176" fontId="4" fillId="0" borderId="10" xfId="0" applyNumberFormat="1" applyFont="1" applyBorder="1" applyAlignment="1">
      <alignment vertical="top" wrapText="1"/>
    </xf>
    <xf numFmtId="176" fontId="51" fillId="0" borderId="10" xfId="0" applyNumberFormat="1" applyFont="1" applyBorder="1" applyAlignment="1">
      <alignment vertical="top" wrapText="1"/>
    </xf>
    <xf numFmtId="0" fontId="49" fillId="0" borderId="0" xfId="0" applyFont="1" applyAlignment="1">
      <alignment horizontal="left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52" fillId="0" borderId="0" xfId="0" applyFont="1" applyAlignment="1">
      <alignment horizontal="justify"/>
    </xf>
    <xf numFmtId="0" fontId="52" fillId="0" borderId="0" xfId="0" applyFont="1" applyAlignment="1">
      <alignment/>
    </xf>
    <xf numFmtId="0" fontId="50" fillId="0" borderId="10" xfId="0" applyFont="1" applyBorder="1" applyAlignment="1">
      <alignment horizontal="center" vertical="top" wrapText="1"/>
    </xf>
    <xf numFmtId="0" fontId="50" fillId="0" borderId="10" xfId="0" applyNumberFormat="1" applyFont="1" applyBorder="1" applyAlignment="1">
      <alignment horizontal="left" vertical="top" wrapText="1"/>
    </xf>
    <xf numFmtId="0" fontId="53" fillId="0" borderId="10" xfId="0" applyFont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14" fontId="50" fillId="0" borderId="10" xfId="0" applyNumberFormat="1" applyFont="1" applyBorder="1" applyAlignment="1">
      <alignment vertical="top" wrapText="1"/>
    </xf>
    <xf numFmtId="176" fontId="53" fillId="0" borderId="10" xfId="0" applyNumberFormat="1" applyFont="1" applyBorder="1" applyAlignment="1">
      <alignment vertical="top" wrapText="1"/>
    </xf>
    <xf numFmtId="176" fontId="50" fillId="0" borderId="10" xfId="0" applyNumberFormat="1" applyFont="1" applyBorder="1" applyAlignment="1">
      <alignment vertical="top" wrapText="1"/>
    </xf>
    <xf numFmtId="49" fontId="50" fillId="0" borderId="10" xfId="0" applyNumberFormat="1" applyFont="1" applyBorder="1" applyAlignment="1">
      <alignment horizontal="justify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51" fillId="0" borderId="10" xfId="0" applyFont="1" applyFill="1" applyBorder="1" applyAlignment="1">
      <alignment vertical="top" wrapText="1"/>
    </xf>
    <xf numFmtId="0" fontId="49" fillId="0" borderId="1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justify"/>
    </xf>
    <xf numFmtId="0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Alignment="1">
      <alignment horizontal="left"/>
    </xf>
    <xf numFmtId="179" fontId="51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176" fontId="51" fillId="0" borderId="10" xfId="0" applyNumberFormat="1" applyFont="1" applyFill="1" applyBorder="1" applyAlignment="1">
      <alignment vertical="top" wrapText="1"/>
    </xf>
    <xf numFmtId="176" fontId="49" fillId="0" borderId="10" xfId="0" applyNumberFormat="1" applyFont="1" applyFill="1" applyBorder="1" applyAlignment="1">
      <alignment vertical="top" wrapText="1"/>
    </xf>
    <xf numFmtId="176" fontId="4" fillId="0" borderId="10" xfId="0" applyNumberFormat="1" applyFont="1" applyFill="1" applyBorder="1" applyAlignment="1">
      <alignment vertical="top" wrapText="1"/>
    </xf>
    <xf numFmtId="179" fontId="48" fillId="0" borderId="0" xfId="0" applyNumberFormat="1" applyFont="1" applyFill="1" applyAlignment="1">
      <alignment/>
    </xf>
    <xf numFmtId="0" fontId="48" fillId="0" borderId="0" xfId="0" applyFont="1" applyFill="1" applyAlignment="1">
      <alignment vertical="top"/>
    </xf>
    <xf numFmtId="4" fontId="49" fillId="0" borderId="0" xfId="0" applyNumberFormat="1" applyFont="1" applyFill="1" applyAlignment="1">
      <alignment vertical="top"/>
    </xf>
    <xf numFmtId="179" fontId="48" fillId="0" borderId="0" xfId="0" applyNumberFormat="1" applyFont="1" applyFill="1" applyAlignment="1">
      <alignment vertical="top"/>
    </xf>
    <xf numFmtId="49" fontId="4" fillId="0" borderId="10" xfId="0" applyNumberFormat="1" applyFont="1" applyFill="1" applyBorder="1" applyAlignment="1">
      <alignment horizontal="left" vertical="top" wrapText="1"/>
    </xf>
    <xf numFmtId="0" fontId="54" fillId="0" borderId="0" xfId="0" applyFont="1" applyFill="1" applyAlignment="1">
      <alignment/>
    </xf>
    <xf numFmtId="0" fontId="52" fillId="0" borderId="0" xfId="0" applyFont="1" applyFill="1" applyAlignment="1">
      <alignment vertical="top"/>
    </xf>
    <xf numFmtId="0" fontId="52" fillId="0" borderId="0" xfId="0" applyFont="1" applyFill="1" applyAlignment="1">
      <alignment/>
    </xf>
    <xf numFmtId="179" fontId="52" fillId="0" borderId="0" xfId="0" applyNumberFormat="1" applyFont="1" applyFill="1" applyAlignment="1">
      <alignment vertical="top"/>
    </xf>
    <xf numFmtId="179" fontId="52" fillId="0" borderId="0" xfId="0" applyNumberFormat="1" applyFont="1" applyFill="1" applyAlignment="1">
      <alignment/>
    </xf>
    <xf numFmtId="0" fontId="7" fillId="0" borderId="0" xfId="0" applyFont="1" applyFill="1" applyAlignment="1">
      <alignment vertical="top"/>
    </xf>
    <xf numFmtId="179" fontId="7" fillId="0" borderId="0" xfId="0" applyNumberFormat="1" applyFont="1" applyFill="1" applyAlignment="1">
      <alignment vertical="top"/>
    </xf>
    <xf numFmtId="179" fontId="7" fillId="0" borderId="0" xfId="0" applyNumberFormat="1" applyFont="1" applyFill="1" applyAlignment="1">
      <alignment/>
    </xf>
    <xf numFmtId="14" fontId="4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52" fillId="0" borderId="0" xfId="0" applyFont="1" applyFill="1" applyAlignment="1">
      <alignment/>
    </xf>
    <xf numFmtId="0" fontId="50" fillId="0" borderId="10" xfId="0" applyFont="1" applyFill="1" applyBorder="1" applyAlignment="1">
      <alignment vertical="top" wrapText="1"/>
    </xf>
    <xf numFmtId="4" fontId="48" fillId="0" borderId="0" xfId="0" applyNumberFormat="1" applyFont="1" applyFill="1" applyAlignment="1">
      <alignment/>
    </xf>
    <xf numFmtId="181" fontId="8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1" fontId="48" fillId="0" borderId="0" xfId="0" applyNumberFormat="1" applyFont="1" applyFill="1" applyAlignment="1">
      <alignment/>
    </xf>
    <xf numFmtId="181" fontId="4" fillId="0" borderId="10" xfId="0" applyNumberFormat="1" applyFont="1" applyFill="1" applyBorder="1" applyAlignment="1">
      <alignment vertical="top" wrapText="1"/>
    </xf>
    <xf numFmtId="4" fontId="4" fillId="0" borderId="0" xfId="0" applyNumberFormat="1" applyFont="1" applyFill="1" applyAlignment="1">
      <alignment vertical="top"/>
    </xf>
    <xf numFmtId="181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left" vertical="top" wrapText="1"/>
    </xf>
    <xf numFmtId="14" fontId="49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horizontal="center" vertical="top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14" fontId="49" fillId="0" borderId="11" xfId="0" applyNumberFormat="1" applyFont="1" applyFill="1" applyBorder="1" applyAlignment="1">
      <alignment horizontal="center" vertical="top" wrapText="1"/>
    </xf>
    <xf numFmtId="14" fontId="49" fillId="0" borderId="12" xfId="0" applyNumberFormat="1" applyFont="1" applyFill="1" applyBorder="1" applyAlignment="1">
      <alignment horizontal="center" vertical="top" wrapText="1"/>
    </xf>
    <xf numFmtId="14" fontId="49" fillId="0" borderId="13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0" fontId="49" fillId="0" borderId="11" xfId="0" applyNumberFormat="1" applyFont="1" applyFill="1" applyBorder="1" applyAlignment="1">
      <alignment horizontal="left" vertical="top" wrapText="1"/>
    </xf>
    <xf numFmtId="0" fontId="49" fillId="0" borderId="12" xfId="0" applyNumberFormat="1" applyFont="1" applyFill="1" applyBorder="1" applyAlignment="1">
      <alignment horizontal="left" vertical="top" wrapText="1"/>
    </xf>
    <xf numFmtId="0" fontId="49" fillId="0" borderId="13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14" fontId="49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8" fillId="0" borderId="0" xfId="0" applyFont="1" applyFill="1" applyAlignment="1">
      <alignment horizontal="center"/>
    </xf>
    <xf numFmtId="0" fontId="55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 horizontal="right"/>
    </xf>
    <xf numFmtId="0" fontId="49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4" fontId="55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top" wrapText="1"/>
    </xf>
    <xf numFmtId="0" fontId="49" fillId="0" borderId="11" xfId="0" applyFont="1" applyFill="1" applyBorder="1" applyAlignment="1">
      <alignment horizontal="left" vertical="top" wrapText="1"/>
    </xf>
    <xf numFmtId="0" fontId="49" fillId="0" borderId="12" xfId="0" applyFont="1" applyFill="1" applyBorder="1" applyAlignment="1">
      <alignment horizontal="left" vertical="top" wrapText="1"/>
    </xf>
    <xf numFmtId="0" fontId="49" fillId="0" borderId="13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49" fillId="0" borderId="11" xfId="0" applyNumberFormat="1" applyFont="1" applyBorder="1" applyAlignment="1">
      <alignment horizontal="left" vertical="top" wrapText="1"/>
    </xf>
    <xf numFmtId="0" fontId="49" fillId="0" borderId="12" xfId="0" applyNumberFormat="1" applyFont="1" applyBorder="1" applyAlignment="1">
      <alignment horizontal="left" vertical="top" wrapText="1"/>
    </xf>
    <xf numFmtId="0" fontId="49" fillId="0" borderId="13" xfId="0" applyNumberFormat="1" applyFont="1" applyBorder="1" applyAlignment="1">
      <alignment horizontal="left" vertical="top" wrapText="1"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left" vertical="top" wrapText="1"/>
    </xf>
    <xf numFmtId="49" fontId="49" fillId="0" borderId="11" xfId="0" applyNumberFormat="1" applyFont="1" applyBorder="1" applyAlignment="1">
      <alignment horizontal="left" vertical="top" wrapText="1"/>
    </xf>
    <xf numFmtId="49" fontId="49" fillId="0" borderId="12" xfId="0" applyNumberFormat="1" applyFont="1" applyBorder="1" applyAlignment="1">
      <alignment horizontal="left" vertical="top" wrapText="1"/>
    </xf>
    <xf numFmtId="49" fontId="49" fillId="0" borderId="13" xfId="0" applyNumberFormat="1" applyFont="1" applyBorder="1" applyAlignment="1">
      <alignment horizontal="left" vertical="top" wrapText="1"/>
    </xf>
    <xf numFmtId="0" fontId="49" fillId="0" borderId="10" xfId="0" applyFont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49" fillId="0" borderId="11" xfId="0" applyNumberFormat="1" applyFont="1" applyBorder="1" applyAlignment="1">
      <alignment horizontal="center" vertical="top" wrapText="1"/>
    </xf>
    <xf numFmtId="0" fontId="49" fillId="0" borderId="12" xfId="0" applyNumberFormat="1" applyFont="1" applyBorder="1" applyAlignment="1">
      <alignment horizontal="center" vertical="top" wrapText="1"/>
    </xf>
    <xf numFmtId="0" fontId="49" fillId="0" borderId="13" xfId="0" applyNumberFormat="1" applyFont="1" applyBorder="1" applyAlignment="1">
      <alignment horizontal="center" vertical="top" wrapText="1"/>
    </xf>
    <xf numFmtId="0" fontId="50" fillId="0" borderId="10" xfId="0" applyFont="1" applyBorder="1" applyAlignment="1">
      <alignment vertical="top" wrapText="1"/>
    </xf>
    <xf numFmtId="0" fontId="50" fillId="0" borderId="11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50" fillId="0" borderId="11" xfId="0" applyNumberFormat="1" applyFont="1" applyBorder="1" applyAlignment="1">
      <alignment horizontal="center" vertical="top" wrapText="1"/>
    </xf>
    <xf numFmtId="0" fontId="50" fillId="0" borderId="12" xfId="0" applyNumberFormat="1" applyFont="1" applyBorder="1" applyAlignment="1">
      <alignment horizontal="center" vertical="top" wrapText="1"/>
    </xf>
    <xf numFmtId="0" fontId="50" fillId="0" borderId="13" xfId="0" applyNumberFormat="1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11" xfId="0" applyNumberFormat="1" applyFont="1" applyBorder="1" applyAlignment="1">
      <alignment horizontal="left" vertical="top" wrapText="1"/>
    </xf>
    <xf numFmtId="0" fontId="50" fillId="0" borderId="13" xfId="0" applyNumberFormat="1" applyFont="1" applyBorder="1" applyAlignment="1">
      <alignment horizontal="left" vertical="top" wrapText="1"/>
    </xf>
    <xf numFmtId="0" fontId="50" fillId="0" borderId="12" xfId="0" applyNumberFormat="1" applyFont="1" applyBorder="1" applyAlignment="1">
      <alignment horizontal="left" vertical="top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left" vertical="top" wrapText="1"/>
    </xf>
    <xf numFmtId="49" fontId="50" fillId="0" borderId="13" xfId="0" applyNumberFormat="1" applyFont="1" applyBorder="1" applyAlignment="1">
      <alignment horizontal="left" vertical="top" wrapText="1"/>
    </xf>
    <xf numFmtId="49" fontId="50" fillId="0" borderId="12" xfId="0" applyNumberFormat="1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1" xfId="0" applyFont="1" applyFill="1" applyBorder="1" applyAlignment="1">
      <alignment horizontal="left" vertical="top" wrapText="1"/>
    </xf>
    <xf numFmtId="0" fontId="50" fillId="0" borderId="12" xfId="0" applyFont="1" applyFill="1" applyBorder="1" applyAlignment="1">
      <alignment horizontal="left" vertical="top" wrapText="1"/>
    </xf>
    <xf numFmtId="0" fontId="50" fillId="0" borderId="13" xfId="0" applyFont="1" applyFill="1" applyBorder="1" applyAlignment="1">
      <alignment horizontal="left" vertical="top" wrapText="1"/>
    </xf>
    <xf numFmtId="0" fontId="52" fillId="0" borderId="0" xfId="0" applyFont="1" applyAlignment="1">
      <alignment horizontal="center"/>
    </xf>
    <xf numFmtId="0" fontId="56" fillId="0" borderId="1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7"/>
  <sheetViews>
    <sheetView tabSelected="1" view="pageBreakPreview" zoomScaleSheetLayoutView="100" zoomScalePageLayoutView="0" workbookViewId="0" topLeftCell="A1">
      <selection activeCell="K15" sqref="K15"/>
    </sheetView>
  </sheetViews>
  <sheetFormatPr defaultColWidth="9.140625" defaultRowHeight="15"/>
  <cols>
    <col min="1" max="1" width="4.8515625" style="35" customWidth="1"/>
    <col min="2" max="2" width="31.7109375" style="31" customWidth="1"/>
    <col min="3" max="3" width="14.57421875" style="56" customWidth="1"/>
    <col min="4" max="4" width="9.8515625" style="31" bestFit="1" customWidth="1"/>
    <col min="5" max="5" width="10.421875" style="31" customWidth="1"/>
    <col min="6" max="6" width="26.28125" style="31" customWidth="1"/>
    <col min="7" max="7" width="12.00390625" style="31" customWidth="1"/>
    <col min="8" max="8" width="4.57421875" style="31" customWidth="1"/>
    <col min="9" max="9" width="4.28125" style="31" customWidth="1"/>
    <col min="10" max="10" width="3.28125" style="31" customWidth="1"/>
    <col min="11" max="11" width="11.7109375" style="31" customWidth="1"/>
    <col min="12" max="12" width="4.00390625" style="31" bestFit="1" customWidth="1"/>
    <col min="13" max="13" width="15.140625" style="31" customWidth="1"/>
    <col min="14" max="14" width="12.28125" style="50" hidden="1" customWidth="1"/>
    <col min="15" max="15" width="11.28125" style="31" hidden="1" customWidth="1"/>
    <col min="16" max="16" width="12.28125" style="31" hidden="1" customWidth="1"/>
    <col min="17" max="18" width="0" style="31" hidden="1" customWidth="1"/>
    <col min="19" max="19" width="11.57421875" style="31" bestFit="1" customWidth="1"/>
    <col min="20" max="16384" width="9.140625" style="31" customWidth="1"/>
  </cols>
  <sheetData>
    <row r="1" spans="7:16" s="35" customFormat="1" ht="15" customHeight="1">
      <c r="G1" s="123" t="s">
        <v>296</v>
      </c>
      <c r="H1" s="123"/>
      <c r="I1" s="123"/>
      <c r="J1" s="123"/>
      <c r="K1" s="123"/>
      <c r="L1" s="123"/>
      <c r="M1" s="123"/>
      <c r="N1" s="123" t="s">
        <v>182</v>
      </c>
      <c r="O1" s="123"/>
      <c r="P1" s="123"/>
    </row>
    <row r="2" spans="7:16" s="35" customFormat="1" ht="15">
      <c r="G2" s="123" t="s">
        <v>183</v>
      </c>
      <c r="H2" s="123"/>
      <c r="I2" s="123"/>
      <c r="J2" s="123"/>
      <c r="K2" s="123"/>
      <c r="L2" s="123"/>
      <c r="M2" s="123"/>
      <c r="N2" s="123"/>
      <c r="O2" s="123"/>
      <c r="P2" s="123"/>
    </row>
    <row r="3" spans="7:16" s="35" customFormat="1" ht="15" customHeight="1">
      <c r="G3" s="123" t="s">
        <v>299</v>
      </c>
      <c r="H3" s="123"/>
      <c r="I3" s="123"/>
      <c r="J3" s="123"/>
      <c r="K3" s="123"/>
      <c r="L3" s="123"/>
      <c r="M3" s="123"/>
      <c r="N3" s="124" t="s">
        <v>184</v>
      </c>
      <c r="O3" s="124"/>
      <c r="P3" s="124"/>
    </row>
    <row r="4" s="35" customFormat="1" ht="15" hidden="1">
      <c r="N4" s="59"/>
    </row>
    <row r="5" s="35" customFormat="1" ht="15">
      <c r="N5" s="59"/>
    </row>
    <row r="6" spans="7:14" s="35" customFormat="1" ht="15">
      <c r="G6" s="123" t="s">
        <v>270</v>
      </c>
      <c r="H6" s="123"/>
      <c r="I6" s="123"/>
      <c r="J6" s="123"/>
      <c r="K6" s="123"/>
      <c r="L6" s="123"/>
      <c r="M6" s="123"/>
      <c r="N6" s="59"/>
    </row>
    <row r="7" spans="7:13" ht="15">
      <c r="G7" s="109" t="s">
        <v>118</v>
      </c>
      <c r="H7" s="109"/>
      <c r="I7" s="109"/>
      <c r="J7" s="109"/>
      <c r="K7" s="109"/>
      <c r="L7" s="109"/>
      <c r="M7" s="109"/>
    </row>
    <row r="8" spans="6:13" ht="15">
      <c r="F8" s="109" t="s">
        <v>264</v>
      </c>
      <c r="G8" s="109"/>
      <c r="H8" s="109"/>
      <c r="I8" s="109"/>
      <c r="J8" s="109"/>
      <c r="K8" s="109"/>
      <c r="L8" s="109"/>
      <c r="M8" s="109"/>
    </row>
    <row r="9" spans="10:12" ht="15">
      <c r="J9" s="43"/>
      <c r="L9" s="43"/>
    </row>
    <row r="10" spans="10:12" ht="15" hidden="1">
      <c r="J10" s="43"/>
      <c r="L10" s="43"/>
    </row>
    <row r="11" spans="1:13" ht="15">
      <c r="A11" s="106" t="s">
        <v>1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</row>
    <row r="12" spans="1:13" ht="15">
      <c r="A12" s="106" t="s">
        <v>2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</row>
    <row r="13" spans="1:13" ht="15">
      <c r="A13" s="106" t="s">
        <v>265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</row>
    <row r="14" spans="1:13" ht="15">
      <c r="A14" s="106" t="s">
        <v>271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</row>
    <row r="15" spans="1:13" ht="15">
      <c r="A15" s="36"/>
      <c r="B15" s="32"/>
      <c r="C15" s="64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15">
      <c r="A16" s="101" t="s">
        <v>128</v>
      </c>
      <c r="B16" s="108" t="s">
        <v>20</v>
      </c>
      <c r="C16" s="110" t="s">
        <v>127</v>
      </c>
      <c r="D16" s="110"/>
      <c r="E16" s="110"/>
      <c r="F16" s="110"/>
      <c r="G16" s="110"/>
      <c r="H16" s="110"/>
      <c r="I16" s="110"/>
      <c r="J16" s="110"/>
      <c r="K16" s="110"/>
      <c r="L16" s="110"/>
      <c r="M16" s="110"/>
    </row>
    <row r="17" spans="1:13" ht="15">
      <c r="A17" s="101"/>
      <c r="B17" s="108"/>
      <c r="C17" s="108" t="s">
        <v>23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</row>
    <row r="18" spans="1:13" ht="42.75" customHeight="1">
      <c r="A18" s="101"/>
      <c r="B18" s="108"/>
      <c r="C18" s="101" t="s">
        <v>6</v>
      </c>
      <c r="D18" s="107" t="s">
        <v>7</v>
      </c>
      <c r="E18" s="107" t="s">
        <v>21</v>
      </c>
      <c r="F18" s="108" t="s">
        <v>8</v>
      </c>
      <c r="G18" s="108" t="s">
        <v>9</v>
      </c>
      <c r="H18" s="108" t="s">
        <v>10</v>
      </c>
      <c r="I18" s="108"/>
      <c r="J18" s="108"/>
      <c r="K18" s="108"/>
      <c r="L18" s="108"/>
      <c r="M18" s="113" t="s">
        <v>11</v>
      </c>
    </row>
    <row r="19" spans="1:13" ht="15" customHeight="1">
      <c r="A19" s="101"/>
      <c r="B19" s="108"/>
      <c r="C19" s="101"/>
      <c r="D19" s="107"/>
      <c r="E19" s="107"/>
      <c r="F19" s="108"/>
      <c r="G19" s="108"/>
      <c r="H19" s="78" t="s">
        <v>12</v>
      </c>
      <c r="I19" s="78" t="s">
        <v>13</v>
      </c>
      <c r="J19" s="78" t="s">
        <v>14</v>
      </c>
      <c r="K19" s="78" t="s">
        <v>15</v>
      </c>
      <c r="L19" s="78" t="s">
        <v>16</v>
      </c>
      <c r="M19" s="113"/>
    </row>
    <row r="20" spans="1:19" ht="48.75" customHeight="1">
      <c r="A20" s="37">
        <v>1</v>
      </c>
      <c r="B20" s="33" t="s">
        <v>33</v>
      </c>
      <c r="C20" s="80"/>
      <c r="D20" s="75">
        <v>43466</v>
      </c>
      <c r="E20" s="75">
        <v>43830</v>
      </c>
      <c r="F20" s="78" t="s">
        <v>17</v>
      </c>
      <c r="G20" s="79"/>
      <c r="H20" s="78" t="s">
        <v>17</v>
      </c>
      <c r="I20" s="78" t="s">
        <v>17</v>
      </c>
      <c r="J20" s="78" t="s">
        <v>17</v>
      </c>
      <c r="K20" s="78" t="s">
        <v>17</v>
      </c>
      <c r="L20" s="78" t="s">
        <v>17</v>
      </c>
      <c r="M20" s="67">
        <f>SUM(M21:M119)</f>
        <v>5774822.902010001</v>
      </c>
      <c r="N20" s="44">
        <f>SUM(N21:N94)</f>
        <v>51669.6</v>
      </c>
      <c r="O20" s="44">
        <f>SUM(O21:O94)</f>
        <v>79.6</v>
      </c>
      <c r="P20" s="52">
        <v>4086663.2</v>
      </c>
      <c r="R20" s="49">
        <f>M20-P20</f>
        <v>1688159.702010001</v>
      </c>
      <c r="S20" s="66"/>
    </row>
    <row r="21" spans="1:18" ht="18" customHeight="1">
      <c r="A21" s="99" t="s">
        <v>131</v>
      </c>
      <c r="B21" s="100" t="s">
        <v>170</v>
      </c>
      <c r="C21" s="101" t="s">
        <v>239</v>
      </c>
      <c r="D21" s="102">
        <v>43466</v>
      </c>
      <c r="E21" s="102">
        <v>43830</v>
      </c>
      <c r="F21" s="100" t="s">
        <v>160</v>
      </c>
      <c r="G21" s="103" t="s">
        <v>120</v>
      </c>
      <c r="H21" s="30">
        <v>974</v>
      </c>
      <c r="I21" s="30" t="s">
        <v>24</v>
      </c>
      <c r="J21" s="30" t="s">
        <v>25</v>
      </c>
      <c r="K21" s="30" t="s">
        <v>202</v>
      </c>
      <c r="L21" s="78">
        <v>610</v>
      </c>
      <c r="M21" s="70">
        <f>490671.1+59.9+910.7-55.9+60.1+723.1+360.9-120+587.1-176-71.2+118+100+419.1+3116-154.6-31.3</f>
        <v>496516.99999999994</v>
      </c>
      <c r="N21" s="50">
        <v>13971.2</v>
      </c>
      <c r="P21" s="52">
        <v>310139.5</v>
      </c>
      <c r="R21" s="49">
        <f>M21-P21</f>
        <v>186377.49999999994</v>
      </c>
    </row>
    <row r="22" spans="1:18" ht="18" customHeight="1">
      <c r="A22" s="99"/>
      <c r="B22" s="100"/>
      <c r="C22" s="101"/>
      <c r="D22" s="102"/>
      <c r="E22" s="102"/>
      <c r="F22" s="100"/>
      <c r="G22" s="103"/>
      <c r="H22" s="30">
        <v>974</v>
      </c>
      <c r="I22" s="30" t="s">
        <v>24</v>
      </c>
      <c r="J22" s="30" t="s">
        <v>25</v>
      </c>
      <c r="K22" s="30" t="s">
        <v>202</v>
      </c>
      <c r="L22" s="30" t="s">
        <v>152</v>
      </c>
      <c r="M22" s="70">
        <f>8839.4+89.3+45.9-1.9</f>
        <v>8972.699999999999</v>
      </c>
      <c r="N22" s="51">
        <v>178.6</v>
      </c>
      <c r="P22" s="52">
        <v>6249.9</v>
      </c>
      <c r="R22" s="49">
        <f>M22-P22</f>
        <v>2722.7999999999993</v>
      </c>
    </row>
    <row r="23" spans="1:18" ht="12.75" customHeight="1" hidden="1">
      <c r="A23" s="99"/>
      <c r="B23" s="100"/>
      <c r="C23" s="101"/>
      <c r="D23" s="102"/>
      <c r="E23" s="102"/>
      <c r="F23" s="100"/>
      <c r="G23" s="103"/>
      <c r="H23" s="30">
        <v>974</v>
      </c>
      <c r="I23" s="30" t="s">
        <v>24</v>
      </c>
      <c r="J23" s="30" t="s">
        <v>25</v>
      </c>
      <c r="K23" s="30" t="s">
        <v>248</v>
      </c>
      <c r="L23" s="78">
        <v>610</v>
      </c>
      <c r="M23" s="70">
        <f>1369.6-1369.6</f>
        <v>0</v>
      </c>
      <c r="N23" s="51"/>
      <c r="P23" s="52"/>
      <c r="R23" s="49"/>
    </row>
    <row r="24" spans="1:18" ht="15" customHeight="1" hidden="1">
      <c r="A24" s="99"/>
      <c r="B24" s="100"/>
      <c r="C24" s="101"/>
      <c r="D24" s="102"/>
      <c r="E24" s="102"/>
      <c r="F24" s="100"/>
      <c r="G24" s="103"/>
      <c r="H24" s="30">
        <v>974</v>
      </c>
      <c r="I24" s="30" t="s">
        <v>24</v>
      </c>
      <c r="J24" s="30" t="s">
        <v>25</v>
      </c>
      <c r="K24" s="30" t="s">
        <v>248</v>
      </c>
      <c r="L24" s="30" t="s">
        <v>152</v>
      </c>
      <c r="M24" s="70">
        <f>32-32</f>
        <v>0</v>
      </c>
      <c r="N24" s="51"/>
      <c r="P24" s="52"/>
      <c r="R24" s="49"/>
    </row>
    <row r="25" spans="1:18" ht="18" customHeight="1">
      <c r="A25" s="99"/>
      <c r="B25" s="100"/>
      <c r="C25" s="101"/>
      <c r="D25" s="102"/>
      <c r="E25" s="102"/>
      <c r="F25" s="100"/>
      <c r="G25" s="103"/>
      <c r="H25" s="30">
        <v>974</v>
      </c>
      <c r="I25" s="30" t="s">
        <v>24</v>
      </c>
      <c r="J25" s="30" t="s">
        <v>25</v>
      </c>
      <c r="K25" s="30" t="s">
        <v>276</v>
      </c>
      <c r="L25" s="78">
        <v>610</v>
      </c>
      <c r="M25" s="70">
        <v>2855.54</v>
      </c>
      <c r="N25" s="51"/>
      <c r="P25" s="52"/>
      <c r="R25" s="49"/>
    </row>
    <row r="26" spans="1:18" ht="18" customHeight="1">
      <c r="A26" s="99"/>
      <c r="B26" s="100"/>
      <c r="C26" s="101"/>
      <c r="D26" s="102"/>
      <c r="E26" s="102"/>
      <c r="F26" s="100"/>
      <c r="G26" s="103"/>
      <c r="H26" s="30">
        <v>974</v>
      </c>
      <c r="I26" s="30" t="s">
        <v>24</v>
      </c>
      <c r="J26" s="30" t="s">
        <v>25</v>
      </c>
      <c r="K26" s="30" t="s">
        <v>276</v>
      </c>
      <c r="L26" s="30" t="s">
        <v>152</v>
      </c>
      <c r="M26" s="70">
        <v>16.125</v>
      </c>
      <c r="N26" s="51"/>
      <c r="P26" s="52"/>
      <c r="R26" s="49"/>
    </row>
    <row r="27" spans="1:18" ht="15" customHeight="1" hidden="1">
      <c r="A27" s="99"/>
      <c r="B27" s="100"/>
      <c r="C27" s="101"/>
      <c r="D27" s="102"/>
      <c r="E27" s="102"/>
      <c r="F27" s="100"/>
      <c r="G27" s="103" t="s">
        <v>121</v>
      </c>
      <c r="H27" s="30">
        <v>974</v>
      </c>
      <c r="I27" s="30" t="s">
        <v>24</v>
      </c>
      <c r="J27" s="30" t="s">
        <v>25</v>
      </c>
      <c r="K27" s="30" t="s">
        <v>249</v>
      </c>
      <c r="L27" s="78">
        <v>610</v>
      </c>
      <c r="M27" s="70">
        <f>26024.1-26024.1</f>
        <v>0</v>
      </c>
      <c r="N27" s="51"/>
      <c r="P27" s="52"/>
      <c r="R27" s="49"/>
    </row>
    <row r="28" spans="1:18" ht="15" customHeight="1" hidden="1">
      <c r="A28" s="99"/>
      <c r="B28" s="100"/>
      <c r="C28" s="101"/>
      <c r="D28" s="102"/>
      <c r="E28" s="102"/>
      <c r="F28" s="100"/>
      <c r="G28" s="103"/>
      <c r="H28" s="30">
        <v>974</v>
      </c>
      <c r="I28" s="30" t="s">
        <v>24</v>
      </c>
      <c r="J28" s="30" t="s">
        <v>25</v>
      </c>
      <c r="K28" s="30" t="s">
        <v>249</v>
      </c>
      <c r="L28" s="30" t="s">
        <v>152</v>
      </c>
      <c r="M28" s="70">
        <f>607.2-607.2</f>
        <v>0</v>
      </c>
      <c r="N28" s="51"/>
      <c r="P28" s="52"/>
      <c r="R28" s="49"/>
    </row>
    <row r="29" spans="1:18" ht="20.25" customHeight="1">
      <c r="A29" s="99"/>
      <c r="B29" s="100"/>
      <c r="C29" s="101"/>
      <c r="D29" s="102"/>
      <c r="E29" s="102"/>
      <c r="F29" s="100"/>
      <c r="G29" s="103"/>
      <c r="H29" s="30">
        <v>974</v>
      </c>
      <c r="I29" s="30" t="s">
        <v>24</v>
      </c>
      <c r="J29" s="30" t="s">
        <v>25</v>
      </c>
      <c r="K29" s="30" t="s">
        <v>258</v>
      </c>
      <c r="L29" s="78">
        <v>610</v>
      </c>
      <c r="M29" s="70">
        <v>54255.26</v>
      </c>
      <c r="N29" s="51"/>
      <c r="P29" s="52"/>
      <c r="R29" s="49"/>
    </row>
    <row r="30" spans="1:18" ht="20.25" customHeight="1">
      <c r="A30" s="99"/>
      <c r="B30" s="100"/>
      <c r="C30" s="101"/>
      <c r="D30" s="102"/>
      <c r="E30" s="102"/>
      <c r="F30" s="100"/>
      <c r="G30" s="103"/>
      <c r="H30" s="30">
        <v>974</v>
      </c>
      <c r="I30" s="30" t="s">
        <v>24</v>
      </c>
      <c r="J30" s="30" t="s">
        <v>25</v>
      </c>
      <c r="K30" s="30" t="s">
        <v>258</v>
      </c>
      <c r="L30" s="30" t="s">
        <v>152</v>
      </c>
      <c r="M30" s="70">
        <v>306.375</v>
      </c>
      <c r="N30" s="51"/>
      <c r="P30" s="52"/>
      <c r="R30" s="49"/>
    </row>
    <row r="31" spans="1:18" ht="65.25" customHeight="1">
      <c r="A31" s="41" t="s">
        <v>132</v>
      </c>
      <c r="B31" s="74" t="s">
        <v>129</v>
      </c>
      <c r="C31" s="63" t="s">
        <v>239</v>
      </c>
      <c r="D31" s="75">
        <v>43466</v>
      </c>
      <c r="E31" s="75">
        <v>43830</v>
      </c>
      <c r="F31" s="74" t="s">
        <v>160</v>
      </c>
      <c r="G31" s="76" t="s">
        <v>120</v>
      </c>
      <c r="H31" s="41" t="s">
        <v>27</v>
      </c>
      <c r="I31" s="41" t="s">
        <v>24</v>
      </c>
      <c r="J31" s="41" t="s">
        <v>25</v>
      </c>
      <c r="K31" s="41" t="s">
        <v>203</v>
      </c>
      <c r="L31" s="41" t="s">
        <v>153</v>
      </c>
      <c r="M31" s="70">
        <f>12618.8-4006-279.9-293.8</f>
        <v>8039.099999999999</v>
      </c>
      <c r="N31" s="51"/>
      <c r="P31" s="52">
        <v>26922.3</v>
      </c>
      <c r="R31" s="49">
        <f aca="true" t="shared" si="0" ref="R31:R38">M31-P31</f>
        <v>-18883.2</v>
      </c>
    </row>
    <row r="32" spans="1:18" ht="18.75" customHeight="1">
      <c r="A32" s="99" t="s">
        <v>133</v>
      </c>
      <c r="B32" s="100" t="s">
        <v>171</v>
      </c>
      <c r="C32" s="101" t="s">
        <v>239</v>
      </c>
      <c r="D32" s="102">
        <v>43466</v>
      </c>
      <c r="E32" s="102">
        <v>43830</v>
      </c>
      <c r="F32" s="100" t="s">
        <v>172</v>
      </c>
      <c r="G32" s="103" t="s">
        <v>121</v>
      </c>
      <c r="H32" s="41" t="s">
        <v>27</v>
      </c>
      <c r="I32" s="41" t="s">
        <v>24</v>
      </c>
      <c r="J32" s="41" t="s">
        <v>25</v>
      </c>
      <c r="K32" s="41" t="s">
        <v>204</v>
      </c>
      <c r="L32" s="41" t="s">
        <v>153</v>
      </c>
      <c r="M32" s="70">
        <f>1760286.7+714.1+30629.8</f>
        <v>1791630.6</v>
      </c>
      <c r="N32" s="51"/>
      <c r="P32" s="52">
        <v>1404653.1</v>
      </c>
      <c r="R32" s="49">
        <f t="shared" si="0"/>
        <v>386977.5</v>
      </c>
    </row>
    <row r="33" spans="1:18" ht="18.75" customHeight="1">
      <c r="A33" s="99"/>
      <c r="B33" s="100"/>
      <c r="C33" s="101"/>
      <c r="D33" s="102"/>
      <c r="E33" s="102"/>
      <c r="F33" s="100"/>
      <c r="G33" s="103"/>
      <c r="H33" s="41" t="s">
        <v>27</v>
      </c>
      <c r="I33" s="41" t="s">
        <v>24</v>
      </c>
      <c r="J33" s="41" t="s">
        <v>25</v>
      </c>
      <c r="K33" s="41" t="s">
        <v>204</v>
      </c>
      <c r="L33" s="41" t="s">
        <v>152</v>
      </c>
      <c r="M33" s="70">
        <f>32642.5+969.4+22.3+397.4</f>
        <v>34031.600000000006</v>
      </c>
      <c r="N33" s="51"/>
      <c r="P33" s="52">
        <v>28651.6</v>
      </c>
      <c r="R33" s="49">
        <f t="shared" si="0"/>
        <v>5380.000000000007</v>
      </c>
    </row>
    <row r="34" spans="1:18" ht="18.75" customHeight="1">
      <c r="A34" s="99"/>
      <c r="B34" s="100"/>
      <c r="C34" s="101"/>
      <c r="D34" s="102"/>
      <c r="E34" s="102"/>
      <c r="F34" s="100"/>
      <c r="G34" s="103"/>
      <c r="H34" s="41" t="s">
        <v>27</v>
      </c>
      <c r="I34" s="41" t="s">
        <v>24</v>
      </c>
      <c r="J34" s="41" t="s">
        <v>46</v>
      </c>
      <c r="K34" s="41" t="s">
        <v>204</v>
      </c>
      <c r="L34" s="41" t="s">
        <v>153</v>
      </c>
      <c r="M34" s="70">
        <f>1702550.6+7680.5+2637.1+3225.3+49289.2</f>
        <v>1765382.7000000002</v>
      </c>
      <c r="N34" s="51"/>
      <c r="P34" s="52">
        <v>1216484.2</v>
      </c>
      <c r="R34" s="49">
        <f t="shared" si="0"/>
        <v>548898.5000000002</v>
      </c>
    </row>
    <row r="35" spans="1:18" ht="220.5" customHeight="1">
      <c r="A35" s="99"/>
      <c r="B35" s="100"/>
      <c r="C35" s="101"/>
      <c r="D35" s="102"/>
      <c r="E35" s="102"/>
      <c r="F35" s="100"/>
      <c r="G35" s="103"/>
      <c r="H35" s="41" t="s">
        <v>27</v>
      </c>
      <c r="I35" s="41" t="s">
        <v>24</v>
      </c>
      <c r="J35" s="41" t="s">
        <v>46</v>
      </c>
      <c r="K35" s="41" t="s">
        <v>204</v>
      </c>
      <c r="L35" s="41" t="s">
        <v>152</v>
      </c>
      <c r="M35" s="70">
        <f>29807.1+120+66+394.2</f>
        <v>30387.3</v>
      </c>
      <c r="N35" s="51"/>
      <c r="P35" s="52">
        <v>26060.5</v>
      </c>
      <c r="R35" s="49">
        <f t="shared" si="0"/>
        <v>4326.799999999999</v>
      </c>
    </row>
    <row r="36" spans="1:18" ht="76.5">
      <c r="A36" s="53" t="s">
        <v>134</v>
      </c>
      <c r="B36" s="74" t="s">
        <v>173</v>
      </c>
      <c r="C36" s="62" t="s">
        <v>217</v>
      </c>
      <c r="D36" s="62" t="s">
        <v>217</v>
      </c>
      <c r="E36" s="62" t="s">
        <v>217</v>
      </c>
      <c r="F36" s="76" t="s">
        <v>217</v>
      </c>
      <c r="G36" s="76" t="s">
        <v>217</v>
      </c>
      <c r="H36" s="68" t="s">
        <v>217</v>
      </c>
      <c r="I36" s="68" t="s">
        <v>217</v>
      </c>
      <c r="J36" s="68" t="s">
        <v>217</v>
      </c>
      <c r="K36" s="68" t="s">
        <v>217</v>
      </c>
      <c r="L36" s="68" t="s">
        <v>217</v>
      </c>
      <c r="M36" s="72" t="s">
        <v>217</v>
      </c>
      <c r="N36" s="51"/>
      <c r="P36" s="52">
        <v>7458.6</v>
      </c>
      <c r="R36" s="49" t="e">
        <f t="shared" si="0"/>
        <v>#VALUE!</v>
      </c>
    </row>
    <row r="37" spans="1:18" ht="17.25" customHeight="1">
      <c r="A37" s="99" t="s">
        <v>196</v>
      </c>
      <c r="B37" s="100" t="s">
        <v>174</v>
      </c>
      <c r="C37" s="101" t="s">
        <v>239</v>
      </c>
      <c r="D37" s="102">
        <v>43466</v>
      </c>
      <c r="E37" s="102">
        <v>43830</v>
      </c>
      <c r="F37" s="100" t="s">
        <v>163</v>
      </c>
      <c r="G37" s="108" t="s">
        <v>120</v>
      </c>
      <c r="H37" s="41" t="s">
        <v>27</v>
      </c>
      <c r="I37" s="41" t="s">
        <v>24</v>
      </c>
      <c r="J37" s="41" t="s">
        <v>46</v>
      </c>
      <c r="K37" s="41" t="s">
        <v>208</v>
      </c>
      <c r="L37" s="41" t="s">
        <v>153</v>
      </c>
      <c r="M37" s="70">
        <f>323326-1266.9+1264.1+53.9-1.14+920.9-3.76-5895.3-3.37-6.35-17.037-4.404-8.8-13.8+200+200+2167.4</f>
        <v>320911.4390000001</v>
      </c>
      <c r="N37" s="51">
        <v>8058.4</v>
      </c>
      <c r="O37" s="50">
        <v>11</v>
      </c>
      <c r="P37" s="52">
        <v>278990.5</v>
      </c>
      <c r="R37" s="49">
        <f t="shared" si="0"/>
        <v>41920.93900000007</v>
      </c>
    </row>
    <row r="38" spans="1:18" ht="17.25" customHeight="1">
      <c r="A38" s="99"/>
      <c r="B38" s="100"/>
      <c r="C38" s="101"/>
      <c r="D38" s="102"/>
      <c r="E38" s="102"/>
      <c r="F38" s="100"/>
      <c r="G38" s="108"/>
      <c r="H38" s="41" t="s">
        <v>27</v>
      </c>
      <c r="I38" s="41" t="s">
        <v>24</v>
      </c>
      <c r="J38" s="41" t="s">
        <v>46</v>
      </c>
      <c r="K38" s="41" t="s">
        <v>208</v>
      </c>
      <c r="L38" s="41" t="s">
        <v>152</v>
      </c>
      <c r="M38" s="70">
        <f>5570+35.9+19.5-1.93-0.3</f>
        <v>5623.169999999999</v>
      </c>
      <c r="N38" s="51">
        <v>184.1</v>
      </c>
      <c r="O38" s="50"/>
      <c r="P38" s="52">
        <v>9370.6</v>
      </c>
      <c r="R38" s="49">
        <f t="shared" si="0"/>
        <v>-3747.430000000001</v>
      </c>
    </row>
    <row r="39" spans="1:18" ht="17.25" customHeight="1">
      <c r="A39" s="99"/>
      <c r="B39" s="100"/>
      <c r="C39" s="101"/>
      <c r="D39" s="102"/>
      <c r="E39" s="102"/>
      <c r="F39" s="100"/>
      <c r="G39" s="108"/>
      <c r="H39" s="41" t="s">
        <v>27</v>
      </c>
      <c r="I39" s="41" t="s">
        <v>24</v>
      </c>
      <c r="J39" s="41" t="s">
        <v>46</v>
      </c>
      <c r="K39" s="41" t="s">
        <v>277</v>
      </c>
      <c r="L39" s="41" t="s">
        <v>153</v>
      </c>
      <c r="M39" s="70">
        <v>293.74</v>
      </c>
      <c r="N39" s="51"/>
      <c r="O39" s="50"/>
      <c r="P39" s="52"/>
      <c r="R39" s="49"/>
    </row>
    <row r="40" spans="1:18" ht="17.25" customHeight="1">
      <c r="A40" s="99"/>
      <c r="B40" s="100"/>
      <c r="C40" s="101"/>
      <c r="D40" s="102"/>
      <c r="E40" s="102"/>
      <c r="F40" s="100"/>
      <c r="G40" s="108"/>
      <c r="H40" s="41" t="s">
        <v>27</v>
      </c>
      <c r="I40" s="41" t="s">
        <v>24</v>
      </c>
      <c r="J40" s="41" t="s">
        <v>46</v>
      </c>
      <c r="K40" s="41" t="s">
        <v>277</v>
      </c>
      <c r="L40" s="41" t="s">
        <v>152</v>
      </c>
      <c r="M40" s="70">
        <v>28.37</v>
      </c>
      <c r="N40" s="51"/>
      <c r="O40" s="50"/>
      <c r="P40" s="52"/>
      <c r="R40" s="49"/>
    </row>
    <row r="41" spans="1:18" ht="15">
      <c r="A41" s="99"/>
      <c r="B41" s="100"/>
      <c r="C41" s="101"/>
      <c r="D41" s="102"/>
      <c r="E41" s="102"/>
      <c r="F41" s="100"/>
      <c r="G41" s="108" t="s">
        <v>121</v>
      </c>
      <c r="H41" s="41" t="s">
        <v>27</v>
      </c>
      <c r="I41" s="41" t="s">
        <v>24</v>
      </c>
      <c r="J41" s="41" t="s">
        <v>46</v>
      </c>
      <c r="K41" s="41" t="s">
        <v>259</v>
      </c>
      <c r="L41" s="41" t="s">
        <v>153</v>
      </c>
      <c r="M41" s="70">
        <v>5581.06</v>
      </c>
      <c r="N41" s="51"/>
      <c r="O41" s="50"/>
      <c r="P41" s="52"/>
      <c r="R41" s="49"/>
    </row>
    <row r="42" spans="1:18" ht="24.75" customHeight="1">
      <c r="A42" s="99"/>
      <c r="B42" s="100"/>
      <c r="C42" s="101"/>
      <c r="D42" s="102"/>
      <c r="E42" s="102"/>
      <c r="F42" s="100"/>
      <c r="G42" s="108"/>
      <c r="H42" s="41" t="s">
        <v>27</v>
      </c>
      <c r="I42" s="41" t="s">
        <v>24</v>
      </c>
      <c r="J42" s="41" t="s">
        <v>46</v>
      </c>
      <c r="K42" s="41" t="s">
        <v>259</v>
      </c>
      <c r="L42" s="41" t="s">
        <v>152</v>
      </c>
      <c r="M42" s="70">
        <v>539.03</v>
      </c>
      <c r="N42" s="51"/>
      <c r="O42" s="50"/>
      <c r="P42" s="52"/>
      <c r="R42" s="49"/>
    </row>
    <row r="43" spans="1:18" ht="15" customHeight="1">
      <c r="A43" s="99" t="s">
        <v>135</v>
      </c>
      <c r="B43" s="100" t="s">
        <v>164</v>
      </c>
      <c r="C43" s="101" t="s">
        <v>240</v>
      </c>
      <c r="D43" s="102">
        <v>43466</v>
      </c>
      <c r="E43" s="102">
        <v>43830</v>
      </c>
      <c r="F43" s="100" t="s">
        <v>165</v>
      </c>
      <c r="G43" s="108" t="s">
        <v>120</v>
      </c>
      <c r="H43" s="41" t="s">
        <v>27</v>
      </c>
      <c r="I43" s="41" t="s">
        <v>24</v>
      </c>
      <c r="J43" s="41" t="s">
        <v>247</v>
      </c>
      <c r="K43" s="41" t="s">
        <v>209</v>
      </c>
      <c r="L43" s="41" t="s">
        <v>153</v>
      </c>
      <c r="M43" s="70">
        <f>101287.2+177.6-53.9+90.6+3.76+5.3+281.7+17.037+8.8+310.8+269.2</f>
        <v>102398.09700000001</v>
      </c>
      <c r="N43" s="51">
        <v>1278.5</v>
      </c>
      <c r="O43" s="50">
        <v>68.6</v>
      </c>
      <c r="P43" s="52">
        <v>254527.9</v>
      </c>
      <c r="R43" s="49">
        <f>M43-P43</f>
        <v>-152129.80299999999</v>
      </c>
    </row>
    <row r="44" spans="1:18" ht="15">
      <c r="A44" s="99"/>
      <c r="B44" s="100"/>
      <c r="C44" s="101"/>
      <c r="D44" s="102"/>
      <c r="E44" s="102"/>
      <c r="F44" s="100"/>
      <c r="G44" s="108"/>
      <c r="H44" s="41" t="s">
        <v>27</v>
      </c>
      <c r="I44" s="41" t="s">
        <v>24</v>
      </c>
      <c r="J44" s="41" t="s">
        <v>247</v>
      </c>
      <c r="K44" s="41" t="s">
        <v>272</v>
      </c>
      <c r="L44" s="41" t="s">
        <v>153</v>
      </c>
      <c r="M44" s="70">
        <f>32900.3-142.3+39.1</f>
        <v>32797.100000000006</v>
      </c>
      <c r="N44" s="51"/>
      <c r="O44" s="50"/>
      <c r="P44" s="52"/>
      <c r="R44" s="49"/>
    </row>
    <row r="45" spans="1:18" ht="15">
      <c r="A45" s="99"/>
      <c r="B45" s="100"/>
      <c r="C45" s="101"/>
      <c r="D45" s="102"/>
      <c r="E45" s="102"/>
      <c r="F45" s="100"/>
      <c r="G45" s="108"/>
      <c r="H45" s="41" t="s">
        <v>27</v>
      </c>
      <c r="I45" s="41" t="s">
        <v>24</v>
      </c>
      <c r="J45" s="41" t="s">
        <v>247</v>
      </c>
      <c r="K45" s="41" t="s">
        <v>272</v>
      </c>
      <c r="L45" s="41" t="s">
        <v>152</v>
      </c>
      <c r="M45" s="70">
        <v>4648.5</v>
      </c>
      <c r="N45" s="51"/>
      <c r="O45" s="50"/>
      <c r="P45" s="52"/>
      <c r="R45" s="49"/>
    </row>
    <row r="46" spans="1:18" ht="15">
      <c r="A46" s="99"/>
      <c r="B46" s="100"/>
      <c r="C46" s="101"/>
      <c r="D46" s="102"/>
      <c r="E46" s="102"/>
      <c r="F46" s="100"/>
      <c r="G46" s="108"/>
      <c r="H46" s="41" t="s">
        <v>27</v>
      </c>
      <c r="I46" s="41" t="s">
        <v>24</v>
      </c>
      <c r="J46" s="41" t="s">
        <v>247</v>
      </c>
      <c r="K46" s="41" t="s">
        <v>278</v>
      </c>
      <c r="L46" s="41" t="s">
        <v>153</v>
      </c>
      <c r="M46" s="70">
        <v>764.62</v>
      </c>
      <c r="N46" s="51"/>
      <c r="O46" s="50"/>
      <c r="P46" s="52"/>
      <c r="R46" s="49"/>
    </row>
    <row r="47" spans="1:18" ht="15">
      <c r="A47" s="99"/>
      <c r="B47" s="100"/>
      <c r="C47" s="101"/>
      <c r="D47" s="102"/>
      <c r="E47" s="102"/>
      <c r="F47" s="100"/>
      <c r="G47" s="108"/>
      <c r="H47" s="41" t="s">
        <v>27</v>
      </c>
      <c r="I47" s="41" t="s">
        <v>24</v>
      </c>
      <c r="J47" s="41" t="s">
        <v>247</v>
      </c>
      <c r="K47" s="41" t="s">
        <v>278</v>
      </c>
      <c r="L47" s="41" t="s">
        <v>152</v>
      </c>
      <c r="M47" s="70">
        <v>18.51</v>
      </c>
      <c r="N47" s="51"/>
      <c r="O47" s="50"/>
      <c r="P47" s="52"/>
      <c r="R47" s="49"/>
    </row>
    <row r="48" spans="1:18" ht="15">
      <c r="A48" s="99"/>
      <c r="B48" s="100"/>
      <c r="C48" s="101"/>
      <c r="D48" s="102"/>
      <c r="E48" s="102"/>
      <c r="F48" s="100"/>
      <c r="G48" s="108"/>
      <c r="H48" s="41" t="s">
        <v>27</v>
      </c>
      <c r="I48" s="41" t="s">
        <v>24</v>
      </c>
      <c r="J48" s="41" t="s">
        <v>247</v>
      </c>
      <c r="K48" s="41" t="s">
        <v>279</v>
      </c>
      <c r="L48" s="41" t="s">
        <v>153</v>
      </c>
      <c r="M48" s="70">
        <f>173961.9+211.2+3768.05+2216</f>
        <v>180157.15</v>
      </c>
      <c r="N48" s="51"/>
      <c r="O48" s="50"/>
      <c r="P48" s="52"/>
      <c r="R48" s="49"/>
    </row>
    <row r="49" spans="1:18" ht="15" hidden="1">
      <c r="A49" s="99"/>
      <c r="B49" s="100"/>
      <c r="C49" s="101"/>
      <c r="D49" s="102"/>
      <c r="E49" s="102"/>
      <c r="F49" s="100"/>
      <c r="G49" s="108" t="s">
        <v>121</v>
      </c>
      <c r="H49" s="41" t="s">
        <v>27</v>
      </c>
      <c r="I49" s="41" t="s">
        <v>24</v>
      </c>
      <c r="J49" s="41" t="s">
        <v>247</v>
      </c>
      <c r="K49" s="41" t="s">
        <v>250</v>
      </c>
      <c r="L49" s="41" t="s">
        <v>153</v>
      </c>
      <c r="M49" s="70">
        <f>35797.6-7031.5-28766.1</f>
        <v>0</v>
      </c>
      <c r="N49" s="51"/>
      <c r="O49" s="50"/>
      <c r="P49" s="52"/>
      <c r="R49" s="49"/>
    </row>
    <row r="50" spans="1:18" ht="15">
      <c r="A50" s="99"/>
      <c r="B50" s="100"/>
      <c r="C50" s="101"/>
      <c r="D50" s="102"/>
      <c r="E50" s="102"/>
      <c r="F50" s="100"/>
      <c r="G50" s="108"/>
      <c r="H50" s="41" t="s">
        <v>27</v>
      </c>
      <c r="I50" s="41" t="s">
        <v>24</v>
      </c>
      <c r="J50" s="41" t="s">
        <v>247</v>
      </c>
      <c r="K50" s="41" t="s">
        <v>260</v>
      </c>
      <c r="L50" s="41" t="s">
        <v>153</v>
      </c>
      <c r="M50" s="70">
        <v>14527.78</v>
      </c>
      <c r="N50" s="51"/>
      <c r="O50" s="50"/>
      <c r="P50" s="52"/>
      <c r="R50" s="49"/>
    </row>
    <row r="51" spans="1:18" ht="15">
      <c r="A51" s="99"/>
      <c r="B51" s="100"/>
      <c r="C51" s="101"/>
      <c r="D51" s="102"/>
      <c r="E51" s="102"/>
      <c r="F51" s="100"/>
      <c r="G51" s="108"/>
      <c r="H51" s="41" t="s">
        <v>27</v>
      </c>
      <c r="I51" s="41" t="s">
        <v>24</v>
      </c>
      <c r="J51" s="41" t="s">
        <v>247</v>
      </c>
      <c r="K51" s="41" t="s">
        <v>260</v>
      </c>
      <c r="L51" s="41" t="s">
        <v>152</v>
      </c>
      <c r="M51" s="70">
        <v>351.69</v>
      </c>
      <c r="N51" s="51"/>
      <c r="O51" s="50"/>
      <c r="P51" s="52"/>
      <c r="R51" s="49"/>
    </row>
    <row r="52" spans="1:18" ht="15">
      <c r="A52" s="99"/>
      <c r="B52" s="100"/>
      <c r="C52" s="101"/>
      <c r="D52" s="102"/>
      <c r="E52" s="102"/>
      <c r="F52" s="100"/>
      <c r="G52" s="108"/>
      <c r="H52" s="41" t="s">
        <v>27</v>
      </c>
      <c r="I52" s="41" t="s">
        <v>24</v>
      </c>
      <c r="J52" s="41" t="s">
        <v>247</v>
      </c>
      <c r="K52" s="41" t="s">
        <v>261</v>
      </c>
      <c r="L52" s="41" t="s">
        <v>153</v>
      </c>
      <c r="M52" s="70">
        <f>27891.1+511</f>
        <v>28402.1</v>
      </c>
      <c r="N52" s="51"/>
      <c r="O52" s="50"/>
      <c r="P52" s="52"/>
      <c r="R52" s="49"/>
    </row>
    <row r="53" spans="1:21" ht="15">
      <c r="A53" s="99" t="s">
        <v>136</v>
      </c>
      <c r="B53" s="105" t="s">
        <v>186</v>
      </c>
      <c r="C53" s="101" t="s">
        <v>252</v>
      </c>
      <c r="D53" s="102">
        <v>43466</v>
      </c>
      <c r="E53" s="102">
        <v>43830</v>
      </c>
      <c r="F53" s="100" t="s">
        <v>147</v>
      </c>
      <c r="G53" s="108" t="s">
        <v>120</v>
      </c>
      <c r="H53" s="41" t="s">
        <v>27</v>
      </c>
      <c r="I53" s="41" t="s">
        <v>24</v>
      </c>
      <c r="J53" s="41" t="s">
        <v>24</v>
      </c>
      <c r="K53" s="41" t="s">
        <v>213</v>
      </c>
      <c r="L53" s="41" t="s">
        <v>153</v>
      </c>
      <c r="M53" s="70">
        <f>2924+350.1-50.3</f>
        <v>3223.7999999999997</v>
      </c>
      <c r="N53" s="51">
        <v>250.2</v>
      </c>
      <c r="P53" s="52">
        <v>7014.8</v>
      </c>
      <c r="R53" s="49">
        <f>M53-P53</f>
        <v>-3791.0000000000005</v>
      </c>
      <c r="U53" s="66"/>
    </row>
    <row r="54" spans="1:18" ht="15">
      <c r="A54" s="99"/>
      <c r="B54" s="105"/>
      <c r="C54" s="101"/>
      <c r="D54" s="102"/>
      <c r="E54" s="102"/>
      <c r="F54" s="100"/>
      <c r="G54" s="108"/>
      <c r="H54" s="41" t="s">
        <v>27</v>
      </c>
      <c r="I54" s="41" t="s">
        <v>24</v>
      </c>
      <c r="J54" s="41" t="s">
        <v>24</v>
      </c>
      <c r="K54" s="41" t="s">
        <v>280</v>
      </c>
      <c r="L54" s="41" t="s">
        <v>153</v>
      </c>
      <c r="M54" s="70">
        <v>28.12</v>
      </c>
      <c r="N54" s="51"/>
      <c r="P54" s="52"/>
      <c r="R54" s="49"/>
    </row>
    <row r="55" spans="1:19" ht="14.25" customHeight="1">
      <c r="A55" s="99"/>
      <c r="B55" s="105"/>
      <c r="C55" s="101"/>
      <c r="D55" s="102"/>
      <c r="E55" s="102"/>
      <c r="F55" s="100"/>
      <c r="G55" s="108"/>
      <c r="H55" s="41" t="s">
        <v>244</v>
      </c>
      <c r="I55" s="41" t="s">
        <v>24</v>
      </c>
      <c r="J55" s="41" t="s">
        <v>24</v>
      </c>
      <c r="K55" s="41" t="s">
        <v>245</v>
      </c>
      <c r="L55" s="41" t="s">
        <v>155</v>
      </c>
      <c r="M55" s="70">
        <v>10</v>
      </c>
      <c r="N55" s="51"/>
      <c r="P55" s="52"/>
      <c r="R55" s="49"/>
      <c r="S55" s="56"/>
    </row>
    <row r="56" spans="1:19" ht="14.25" customHeight="1">
      <c r="A56" s="99"/>
      <c r="B56" s="105"/>
      <c r="C56" s="101"/>
      <c r="D56" s="102"/>
      <c r="E56" s="102"/>
      <c r="F56" s="100"/>
      <c r="G56" s="108" t="s">
        <v>121</v>
      </c>
      <c r="H56" s="41" t="s">
        <v>27</v>
      </c>
      <c r="I56" s="41" t="s">
        <v>24</v>
      </c>
      <c r="J56" s="41" t="s">
        <v>24</v>
      </c>
      <c r="K56" s="41" t="s">
        <v>251</v>
      </c>
      <c r="L56" s="41" t="s">
        <v>153</v>
      </c>
      <c r="M56" s="70">
        <f>25155+1290</f>
        <v>26445</v>
      </c>
      <c r="N56" s="51"/>
      <c r="P56" s="52"/>
      <c r="R56" s="49"/>
      <c r="S56" s="56"/>
    </row>
    <row r="57" spans="1:19" ht="14.25" customHeight="1">
      <c r="A57" s="99"/>
      <c r="B57" s="105"/>
      <c r="C57" s="101"/>
      <c r="D57" s="102"/>
      <c r="E57" s="102"/>
      <c r="F57" s="100"/>
      <c r="G57" s="108"/>
      <c r="H57" s="41" t="s">
        <v>27</v>
      </c>
      <c r="I57" s="41" t="s">
        <v>24</v>
      </c>
      <c r="J57" s="41" t="s">
        <v>24</v>
      </c>
      <c r="K57" s="41" t="s">
        <v>262</v>
      </c>
      <c r="L57" s="41" t="s">
        <v>153</v>
      </c>
      <c r="M57" s="70">
        <v>534.28</v>
      </c>
      <c r="N57" s="51"/>
      <c r="P57" s="52"/>
      <c r="R57" s="49"/>
      <c r="S57" s="35"/>
    </row>
    <row r="58" spans="1:18" ht="57.75" customHeight="1">
      <c r="A58" s="99"/>
      <c r="B58" s="105"/>
      <c r="C58" s="101"/>
      <c r="D58" s="102"/>
      <c r="E58" s="102"/>
      <c r="F58" s="100"/>
      <c r="G58" s="108"/>
      <c r="H58" s="41" t="s">
        <v>244</v>
      </c>
      <c r="I58" s="41" t="s">
        <v>24</v>
      </c>
      <c r="J58" s="41" t="s">
        <v>24</v>
      </c>
      <c r="K58" s="41" t="s">
        <v>251</v>
      </c>
      <c r="L58" s="41" t="s">
        <v>158</v>
      </c>
      <c r="M58" s="70">
        <f>35299.2+2394.6-51.6</f>
        <v>37642.2</v>
      </c>
      <c r="N58" s="51"/>
      <c r="P58" s="52"/>
      <c r="R58" s="49"/>
    </row>
    <row r="59" spans="1:18" ht="39" customHeight="1">
      <c r="A59" s="99" t="s">
        <v>137</v>
      </c>
      <c r="B59" s="100" t="s">
        <v>166</v>
      </c>
      <c r="C59" s="101" t="s">
        <v>239</v>
      </c>
      <c r="D59" s="102">
        <v>43466</v>
      </c>
      <c r="E59" s="102">
        <v>43830</v>
      </c>
      <c r="F59" s="100" t="s">
        <v>130</v>
      </c>
      <c r="G59" s="108" t="s">
        <v>120</v>
      </c>
      <c r="H59" s="41" t="s">
        <v>27</v>
      </c>
      <c r="I59" s="41" t="s">
        <v>24</v>
      </c>
      <c r="J59" s="41" t="s">
        <v>25</v>
      </c>
      <c r="K59" s="41" t="s">
        <v>205</v>
      </c>
      <c r="L59" s="41" t="s">
        <v>153</v>
      </c>
      <c r="M59" s="70">
        <f>90232.3-1094.4-890.8</f>
        <v>88247.1</v>
      </c>
      <c r="N59" s="51"/>
      <c r="P59" s="52">
        <v>63347.1</v>
      </c>
      <c r="R59" s="49">
        <f aca="true" t="shared" si="1" ref="R59:R64">M59-P59</f>
        <v>24900.000000000007</v>
      </c>
    </row>
    <row r="60" spans="1:18" ht="33" customHeight="1">
      <c r="A60" s="99"/>
      <c r="B60" s="100"/>
      <c r="C60" s="101"/>
      <c r="D60" s="108"/>
      <c r="E60" s="108"/>
      <c r="F60" s="100"/>
      <c r="G60" s="108"/>
      <c r="H60" s="41" t="s">
        <v>27</v>
      </c>
      <c r="I60" s="41" t="s">
        <v>24</v>
      </c>
      <c r="J60" s="41" t="s">
        <v>25</v>
      </c>
      <c r="K60" s="41" t="s">
        <v>205</v>
      </c>
      <c r="L60" s="41" t="s">
        <v>152</v>
      </c>
      <c r="M60" s="70">
        <f>1962.8-184.3</f>
        <v>1778.5</v>
      </c>
      <c r="N60" s="51"/>
      <c r="P60" s="52">
        <v>1410.1</v>
      </c>
      <c r="R60" s="49">
        <f t="shared" si="1"/>
        <v>368.4000000000001</v>
      </c>
    </row>
    <row r="61" spans="1:18" ht="45.75" customHeight="1">
      <c r="A61" s="99" t="s">
        <v>93</v>
      </c>
      <c r="B61" s="100" t="s">
        <v>167</v>
      </c>
      <c r="C61" s="101" t="s">
        <v>239</v>
      </c>
      <c r="D61" s="102">
        <v>43466</v>
      </c>
      <c r="E61" s="102">
        <v>43830</v>
      </c>
      <c r="F61" s="100" t="s">
        <v>151</v>
      </c>
      <c r="G61" s="103" t="s">
        <v>120</v>
      </c>
      <c r="H61" s="41" t="s">
        <v>27</v>
      </c>
      <c r="I61" s="41" t="s">
        <v>24</v>
      </c>
      <c r="J61" s="41" t="s">
        <v>46</v>
      </c>
      <c r="K61" s="41" t="s">
        <v>253</v>
      </c>
      <c r="L61" s="41" t="s">
        <v>153</v>
      </c>
      <c r="M61" s="70">
        <v>64656</v>
      </c>
      <c r="N61" s="51"/>
      <c r="P61" s="52">
        <v>57108</v>
      </c>
      <c r="R61" s="49">
        <f t="shared" si="1"/>
        <v>7548</v>
      </c>
    </row>
    <row r="62" spans="1:18" ht="27" customHeight="1">
      <c r="A62" s="99"/>
      <c r="B62" s="100"/>
      <c r="C62" s="101"/>
      <c r="D62" s="108"/>
      <c r="E62" s="108"/>
      <c r="F62" s="100"/>
      <c r="G62" s="103"/>
      <c r="H62" s="41" t="s">
        <v>27</v>
      </c>
      <c r="I62" s="41" t="s">
        <v>24</v>
      </c>
      <c r="J62" s="41" t="s">
        <v>46</v>
      </c>
      <c r="K62" s="41" t="s">
        <v>253</v>
      </c>
      <c r="L62" s="41" t="s">
        <v>152</v>
      </c>
      <c r="M62" s="70">
        <v>1087.9</v>
      </c>
      <c r="N62" s="51"/>
      <c r="P62" s="52">
        <v>378.6</v>
      </c>
      <c r="R62" s="49">
        <f t="shared" si="1"/>
        <v>709.3000000000001</v>
      </c>
    </row>
    <row r="63" spans="1:18" ht="13.5" customHeight="1" hidden="1">
      <c r="A63" s="99" t="s">
        <v>138</v>
      </c>
      <c r="B63" s="100" t="s">
        <v>185</v>
      </c>
      <c r="C63" s="101" t="s">
        <v>240</v>
      </c>
      <c r="D63" s="102">
        <v>43466</v>
      </c>
      <c r="E63" s="102">
        <v>43830</v>
      </c>
      <c r="F63" s="100" t="s">
        <v>147</v>
      </c>
      <c r="G63" s="103" t="s">
        <v>120</v>
      </c>
      <c r="H63" s="41" t="s">
        <v>27</v>
      </c>
      <c r="I63" s="41" t="s">
        <v>24</v>
      </c>
      <c r="J63" s="41" t="s">
        <v>24</v>
      </c>
      <c r="K63" s="41" t="s">
        <v>254</v>
      </c>
      <c r="L63" s="41" t="s">
        <v>153</v>
      </c>
      <c r="M63" s="70">
        <f>6297-6297</f>
        <v>0</v>
      </c>
      <c r="N63" s="51"/>
      <c r="P63" s="52">
        <v>5610.4345</v>
      </c>
      <c r="R63" s="49">
        <f t="shared" si="1"/>
        <v>-5610.4345</v>
      </c>
    </row>
    <row r="64" spans="1:18" ht="15" hidden="1">
      <c r="A64" s="99"/>
      <c r="B64" s="100"/>
      <c r="C64" s="101"/>
      <c r="D64" s="102"/>
      <c r="E64" s="102"/>
      <c r="F64" s="100"/>
      <c r="G64" s="103"/>
      <c r="H64" s="41" t="s">
        <v>27</v>
      </c>
      <c r="I64" s="41" t="s">
        <v>24</v>
      </c>
      <c r="J64" s="41" t="s">
        <v>24</v>
      </c>
      <c r="K64" s="41" t="s">
        <v>254</v>
      </c>
      <c r="L64" s="41" t="s">
        <v>152</v>
      </c>
      <c r="M64" s="70">
        <f>156.4-156.4</f>
        <v>0</v>
      </c>
      <c r="N64" s="51"/>
      <c r="P64" s="52">
        <v>156.3655</v>
      </c>
      <c r="R64" s="49">
        <f t="shared" si="1"/>
        <v>-156.3655</v>
      </c>
    </row>
    <row r="65" spans="1:18" ht="15">
      <c r="A65" s="99"/>
      <c r="B65" s="100"/>
      <c r="C65" s="101"/>
      <c r="D65" s="102"/>
      <c r="E65" s="102"/>
      <c r="F65" s="100"/>
      <c r="G65" s="103" t="s">
        <v>121</v>
      </c>
      <c r="H65" s="41" t="s">
        <v>27</v>
      </c>
      <c r="I65" s="41" t="s">
        <v>24</v>
      </c>
      <c r="J65" s="41" t="s">
        <v>24</v>
      </c>
      <c r="K65" s="41" t="s">
        <v>255</v>
      </c>
      <c r="L65" s="41" t="s">
        <v>153</v>
      </c>
      <c r="M65" s="70">
        <f>24490.72+3.3+51.6</f>
        <v>24545.62</v>
      </c>
      <c r="N65" s="51"/>
      <c r="P65" s="52"/>
      <c r="R65" s="49"/>
    </row>
    <row r="66" spans="1:18" ht="92.25" customHeight="1">
      <c r="A66" s="99"/>
      <c r="B66" s="100"/>
      <c r="C66" s="101"/>
      <c r="D66" s="102"/>
      <c r="E66" s="102"/>
      <c r="F66" s="100"/>
      <c r="G66" s="103"/>
      <c r="H66" s="41" t="s">
        <v>27</v>
      </c>
      <c r="I66" s="41" t="s">
        <v>24</v>
      </c>
      <c r="J66" s="41" t="s">
        <v>24</v>
      </c>
      <c r="K66" s="41" t="s">
        <v>255</v>
      </c>
      <c r="L66" s="41" t="s">
        <v>152</v>
      </c>
      <c r="M66" s="70">
        <v>729.08</v>
      </c>
      <c r="N66" s="51"/>
      <c r="P66" s="52"/>
      <c r="R66" s="49"/>
    </row>
    <row r="67" spans="1:18" ht="130.5" customHeight="1">
      <c r="A67" s="99" t="s">
        <v>139</v>
      </c>
      <c r="B67" s="100" t="s">
        <v>187</v>
      </c>
      <c r="C67" s="101" t="s">
        <v>241</v>
      </c>
      <c r="D67" s="102">
        <v>43466</v>
      </c>
      <c r="E67" s="102">
        <v>43830</v>
      </c>
      <c r="F67" s="100" t="s">
        <v>149</v>
      </c>
      <c r="G67" s="103" t="s">
        <v>120</v>
      </c>
      <c r="H67" s="41" t="s">
        <v>27</v>
      </c>
      <c r="I67" s="41" t="s">
        <v>24</v>
      </c>
      <c r="J67" s="41" t="s">
        <v>25</v>
      </c>
      <c r="K67" s="41" t="s">
        <v>206</v>
      </c>
      <c r="L67" s="41" t="s">
        <v>153</v>
      </c>
      <c r="M67" s="70">
        <f>23372.2+480+55.9+19916.6689+3882.1+102.5-20040.77+694+2232.23945+830.68325-408</f>
        <v>31117.5216</v>
      </c>
      <c r="N67" s="51">
        <v>22715.5</v>
      </c>
      <c r="P67" s="52">
        <v>31038.5</v>
      </c>
      <c r="R67" s="49">
        <f>M67-P67</f>
        <v>79.02160000000003</v>
      </c>
    </row>
    <row r="68" spans="1:18" ht="114.75" customHeight="1" hidden="1">
      <c r="A68" s="99"/>
      <c r="B68" s="100"/>
      <c r="C68" s="101"/>
      <c r="D68" s="102"/>
      <c r="E68" s="102"/>
      <c r="F68" s="100"/>
      <c r="G68" s="103"/>
      <c r="H68" s="41" t="s">
        <v>27</v>
      </c>
      <c r="I68" s="41" t="s">
        <v>24</v>
      </c>
      <c r="J68" s="41" t="s">
        <v>25</v>
      </c>
      <c r="K68" s="41" t="s">
        <v>273</v>
      </c>
      <c r="L68" s="41" t="s">
        <v>153</v>
      </c>
      <c r="M68" s="70">
        <f>5113.22-5113.22</f>
        <v>0</v>
      </c>
      <c r="N68" s="51"/>
      <c r="P68" s="52"/>
      <c r="R68" s="49"/>
    </row>
    <row r="69" spans="1:18" ht="13.5" customHeight="1">
      <c r="A69" s="99" t="s">
        <v>140</v>
      </c>
      <c r="B69" s="100" t="s">
        <v>188</v>
      </c>
      <c r="C69" s="101" t="s">
        <v>241</v>
      </c>
      <c r="D69" s="102">
        <v>43466</v>
      </c>
      <c r="E69" s="102">
        <v>43830</v>
      </c>
      <c r="F69" s="100" t="s">
        <v>161</v>
      </c>
      <c r="G69" s="103" t="s">
        <v>120</v>
      </c>
      <c r="H69" s="41" t="s">
        <v>27</v>
      </c>
      <c r="I69" s="41" t="s">
        <v>24</v>
      </c>
      <c r="J69" s="41" t="s">
        <v>46</v>
      </c>
      <c r="K69" s="41" t="s">
        <v>210</v>
      </c>
      <c r="L69" s="41" t="s">
        <v>153</v>
      </c>
      <c r="M69" s="70">
        <f>36841+22506.93949-860+2000+4162.76055-164.08754-991.67733+55.90374+85.4-6-495.9</f>
        <v>63134.338910000006</v>
      </c>
      <c r="N69" s="51">
        <v>4729</v>
      </c>
      <c r="P69" s="52">
        <v>62246.100000000006</v>
      </c>
      <c r="R69" s="49">
        <f>M69-P69</f>
        <v>888.23891</v>
      </c>
    </row>
    <row r="70" spans="1:18" ht="13.5" customHeight="1">
      <c r="A70" s="99"/>
      <c r="B70" s="100"/>
      <c r="C70" s="101"/>
      <c r="D70" s="102"/>
      <c r="E70" s="102"/>
      <c r="F70" s="100"/>
      <c r="G70" s="103"/>
      <c r="H70" s="41" t="s">
        <v>27</v>
      </c>
      <c r="I70" s="41" t="s">
        <v>24</v>
      </c>
      <c r="J70" s="41" t="s">
        <v>46</v>
      </c>
      <c r="K70" s="41" t="s">
        <v>287</v>
      </c>
      <c r="L70" s="41" t="s">
        <v>153</v>
      </c>
      <c r="M70" s="70">
        <f>860-55.90374-113.136</f>
        <v>690.9602600000001</v>
      </c>
      <c r="N70" s="51"/>
      <c r="P70" s="52"/>
      <c r="R70" s="49"/>
    </row>
    <row r="71" spans="1:18" ht="15">
      <c r="A71" s="99"/>
      <c r="B71" s="100"/>
      <c r="C71" s="101"/>
      <c r="D71" s="102"/>
      <c r="E71" s="102"/>
      <c r="F71" s="100"/>
      <c r="G71" s="103"/>
      <c r="H71" s="41" t="s">
        <v>27</v>
      </c>
      <c r="I71" s="41" t="s">
        <v>24</v>
      </c>
      <c r="J71" s="41" t="s">
        <v>247</v>
      </c>
      <c r="K71" s="41" t="s">
        <v>210</v>
      </c>
      <c r="L71" s="41" t="s">
        <v>153</v>
      </c>
      <c r="M71" s="70">
        <f>2831.3+587+200+164.08754-0.8</f>
        <v>3781.58754</v>
      </c>
      <c r="N71" s="51"/>
      <c r="P71" s="52"/>
      <c r="R71" s="49"/>
    </row>
    <row r="72" spans="1:18" ht="14.25" customHeight="1">
      <c r="A72" s="99"/>
      <c r="B72" s="100"/>
      <c r="C72" s="101"/>
      <c r="D72" s="102"/>
      <c r="E72" s="102"/>
      <c r="F72" s="100"/>
      <c r="G72" s="103"/>
      <c r="H72" s="41" t="s">
        <v>27</v>
      </c>
      <c r="I72" s="41" t="s">
        <v>24</v>
      </c>
      <c r="J72" s="41" t="s">
        <v>24</v>
      </c>
      <c r="K72" s="41" t="s">
        <v>210</v>
      </c>
      <c r="L72" s="41" t="s">
        <v>153</v>
      </c>
      <c r="M72" s="70">
        <f>7199.8+4550+1000</f>
        <v>12749.8</v>
      </c>
      <c r="N72" s="51"/>
      <c r="P72" s="52"/>
      <c r="R72" s="49"/>
    </row>
    <row r="73" spans="1:18" ht="15">
      <c r="A73" s="99"/>
      <c r="B73" s="100"/>
      <c r="C73" s="101"/>
      <c r="D73" s="102"/>
      <c r="E73" s="102"/>
      <c r="F73" s="100"/>
      <c r="G73" s="103"/>
      <c r="H73" s="41" t="s">
        <v>27</v>
      </c>
      <c r="I73" s="41" t="s">
        <v>24</v>
      </c>
      <c r="J73" s="41" t="s">
        <v>46</v>
      </c>
      <c r="K73" s="41" t="s">
        <v>274</v>
      </c>
      <c r="L73" s="41" t="s">
        <v>153</v>
      </c>
      <c r="M73" s="70">
        <f>19567.79-15462.59-4105.2</f>
        <v>0</v>
      </c>
      <c r="N73" s="51"/>
      <c r="P73" s="52"/>
      <c r="R73" s="49"/>
    </row>
    <row r="74" spans="1:18" ht="15">
      <c r="A74" s="99"/>
      <c r="B74" s="100"/>
      <c r="C74" s="101"/>
      <c r="D74" s="102"/>
      <c r="E74" s="102"/>
      <c r="F74" s="100"/>
      <c r="G74" s="103"/>
      <c r="H74" s="41" t="s">
        <v>27</v>
      </c>
      <c r="I74" s="41" t="s">
        <v>24</v>
      </c>
      <c r="J74" s="41" t="s">
        <v>46</v>
      </c>
      <c r="K74" s="41" t="s">
        <v>210</v>
      </c>
      <c r="L74" s="41" t="s">
        <v>152</v>
      </c>
      <c r="M74" s="70">
        <v>512</v>
      </c>
      <c r="N74" s="51"/>
      <c r="P74" s="52"/>
      <c r="R74" s="49"/>
    </row>
    <row r="75" spans="1:18" ht="15" hidden="1">
      <c r="A75" s="99"/>
      <c r="B75" s="100"/>
      <c r="C75" s="101"/>
      <c r="D75" s="102"/>
      <c r="E75" s="102"/>
      <c r="F75" s="100"/>
      <c r="G75" s="103"/>
      <c r="H75" s="41" t="s">
        <v>27</v>
      </c>
      <c r="I75" s="41" t="s">
        <v>24</v>
      </c>
      <c r="J75" s="41" t="s">
        <v>247</v>
      </c>
      <c r="K75" s="41" t="s">
        <v>274</v>
      </c>
      <c r="L75" s="41" t="s">
        <v>153</v>
      </c>
      <c r="M75" s="70">
        <f>264-264</f>
        <v>0</v>
      </c>
      <c r="N75" s="51"/>
      <c r="P75" s="52"/>
      <c r="R75" s="49"/>
    </row>
    <row r="76" spans="1:18" ht="73.5" customHeight="1">
      <c r="A76" s="99"/>
      <c r="B76" s="100"/>
      <c r="C76" s="101"/>
      <c r="D76" s="102"/>
      <c r="E76" s="102"/>
      <c r="F76" s="100"/>
      <c r="G76" s="76" t="s">
        <v>121</v>
      </c>
      <c r="H76" s="41" t="s">
        <v>27</v>
      </c>
      <c r="I76" s="41" t="s">
        <v>24</v>
      </c>
      <c r="J76" s="41" t="s">
        <v>46</v>
      </c>
      <c r="K76" s="41" t="s">
        <v>287</v>
      </c>
      <c r="L76" s="41" t="s">
        <v>153</v>
      </c>
      <c r="M76" s="70">
        <f>3440-223.61496-452.544</f>
        <v>2763.8410400000002</v>
      </c>
      <c r="N76" s="51"/>
      <c r="P76" s="52"/>
      <c r="R76" s="49"/>
    </row>
    <row r="77" spans="1:18" ht="81.75" customHeight="1">
      <c r="A77" s="53" t="s">
        <v>141</v>
      </c>
      <c r="B77" s="79" t="s">
        <v>176</v>
      </c>
      <c r="C77" s="62" t="s">
        <v>217</v>
      </c>
      <c r="D77" s="62" t="s">
        <v>217</v>
      </c>
      <c r="E77" s="62" t="s">
        <v>217</v>
      </c>
      <c r="F77" s="76" t="s">
        <v>217</v>
      </c>
      <c r="G77" s="76" t="s">
        <v>217</v>
      </c>
      <c r="H77" s="68" t="s">
        <v>217</v>
      </c>
      <c r="I77" s="68" t="s">
        <v>217</v>
      </c>
      <c r="J77" s="68" t="s">
        <v>217</v>
      </c>
      <c r="K77" s="68" t="s">
        <v>217</v>
      </c>
      <c r="L77" s="68" t="s">
        <v>217</v>
      </c>
      <c r="M77" s="72" t="s">
        <v>217</v>
      </c>
      <c r="N77" s="51">
        <f>275.1+15</f>
        <v>290.1</v>
      </c>
      <c r="P77" s="52">
        <v>120468.7</v>
      </c>
      <c r="R77" s="49" t="e">
        <f>M77-P77</f>
        <v>#VALUE!</v>
      </c>
    </row>
    <row r="78" spans="1:18" ht="15" customHeight="1">
      <c r="A78" s="99" t="s">
        <v>142</v>
      </c>
      <c r="B78" s="100" t="s">
        <v>214</v>
      </c>
      <c r="C78" s="101" t="s">
        <v>242</v>
      </c>
      <c r="D78" s="102">
        <v>43466</v>
      </c>
      <c r="E78" s="102">
        <v>43830</v>
      </c>
      <c r="F78" s="100" t="s">
        <v>216</v>
      </c>
      <c r="G78" s="103" t="s">
        <v>120</v>
      </c>
      <c r="H78" s="41" t="s">
        <v>27</v>
      </c>
      <c r="I78" s="41" t="s">
        <v>24</v>
      </c>
      <c r="J78" s="41" t="s">
        <v>75</v>
      </c>
      <c r="K78" s="41" t="s">
        <v>215</v>
      </c>
      <c r="L78" s="41" t="s">
        <v>154</v>
      </c>
      <c r="M78" s="70">
        <v>151905.2</v>
      </c>
      <c r="N78" s="51"/>
      <c r="P78" s="52">
        <v>5443.1</v>
      </c>
      <c r="R78" s="49">
        <f>M78-P78</f>
        <v>146462.1</v>
      </c>
    </row>
    <row r="79" spans="1:18" ht="15">
      <c r="A79" s="99"/>
      <c r="B79" s="100"/>
      <c r="C79" s="101"/>
      <c r="D79" s="102"/>
      <c r="E79" s="102"/>
      <c r="F79" s="100"/>
      <c r="G79" s="103"/>
      <c r="H79" s="41" t="s">
        <v>27</v>
      </c>
      <c r="I79" s="41" t="s">
        <v>24</v>
      </c>
      <c r="J79" s="41" t="s">
        <v>75</v>
      </c>
      <c r="K79" s="41" t="s">
        <v>215</v>
      </c>
      <c r="L79" s="41" t="s">
        <v>155</v>
      </c>
      <c r="M79" s="70">
        <f>2872.2+390.1-12.9</f>
        <v>3249.3999999999996</v>
      </c>
      <c r="N79" s="51">
        <v>14</v>
      </c>
      <c r="P79" s="52">
        <v>527.7</v>
      </c>
      <c r="R79" s="49">
        <f>M79-P79</f>
        <v>2721.7</v>
      </c>
    </row>
    <row r="80" spans="1:18" ht="15">
      <c r="A80" s="99"/>
      <c r="B80" s="100"/>
      <c r="C80" s="101"/>
      <c r="D80" s="102"/>
      <c r="E80" s="102"/>
      <c r="F80" s="100"/>
      <c r="G80" s="103"/>
      <c r="H80" s="41" t="s">
        <v>27</v>
      </c>
      <c r="I80" s="41" t="s">
        <v>24</v>
      </c>
      <c r="J80" s="41" t="s">
        <v>75</v>
      </c>
      <c r="K80" s="41" t="s">
        <v>215</v>
      </c>
      <c r="L80" s="41" t="s">
        <v>156</v>
      </c>
      <c r="M80" s="70">
        <f>41.6+12.9</f>
        <v>54.5</v>
      </c>
      <c r="N80" s="51"/>
      <c r="P80" s="52">
        <v>14.5</v>
      </c>
      <c r="R80" s="49">
        <f>M80-P80</f>
        <v>40</v>
      </c>
    </row>
    <row r="81" spans="1:18" ht="15" customHeight="1" hidden="1">
      <c r="A81" s="99"/>
      <c r="B81" s="100"/>
      <c r="C81" s="101"/>
      <c r="D81" s="102"/>
      <c r="E81" s="102"/>
      <c r="F81" s="100"/>
      <c r="G81" s="103"/>
      <c r="H81" s="41" t="s">
        <v>27</v>
      </c>
      <c r="I81" s="41" t="s">
        <v>24</v>
      </c>
      <c r="J81" s="41" t="s">
        <v>75</v>
      </c>
      <c r="K81" s="41" t="s">
        <v>256</v>
      </c>
      <c r="L81" s="41" t="s">
        <v>154</v>
      </c>
      <c r="M81" s="70">
        <f>1174.8-902.304-272.496</f>
        <v>0</v>
      </c>
      <c r="N81" s="51"/>
      <c r="P81" s="52"/>
      <c r="R81" s="49"/>
    </row>
    <row r="82" spans="1:18" ht="15">
      <c r="A82" s="99"/>
      <c r="B82" s="100"/>
      <c r="C82" s="101"/>
      <c r="D82" s="102"/>
      <c r="E82" s="102"/>
      <c r="F82" s="100"/>
      <c r="G82" s="103"/>
      <c r="H82" s="41" t="s">
        <v>27</v>
      </c>
      <c r="I82" s="41" t="s">
        <v>24</v>
      </c>
      <c r="J82" s="41" t="s">
        <v>75</v>
      </c>
      <c r="K82" s="41" t="s">
        <v>281</v>
      </c>
      <c r="L82" s="41" t="s">
        <v>154</v>
      </c>
      <c r="M82" s="70">
        <v>2318.085</v>
      </c>
      <c r="N82" s="51"/>
      <c r="P82" s="52"/>
      <c r="R82" s="49"/>
    </row>
    <row r="83" spans="1:18" ht="15" customHeight="1" hidden="1">
      <c r="A83" s="99"/>
      <c r="B83" s="100"/>
      <c r="C83" s="101"/>
      <c r="D83" s="102"/>
      <c r="E83" s="102"/>
      <c r="F83" s="100"/>
      <c r="G83" s="103" t="s">
        <v>121</v>
      </c>
      <c r="H83" s="41" t="s">
        <v>27</v>
      </c>
      <c r="I83" s="41" t="s">
        <v>24</v>
      </c>
      <c r="J83" s="41" t="s">
        <v>75</v>
      </c>
      <c r="K83" s="41" t="s">
        <v>257</v>
      </c>
      <c r="L83" s="41" t="s">
        <v>154</v>
      </c>
      <c r="M83" s="70">
        <f>22320.6-17143.32-5177.28</f>
        <v>0</v>
      </c>
      <c r="N83" s="51"/>
      <c r="P83" s="52"/>
      <c r="R83" s="49"/>
    </row>
    <row r="84" spans="1:18" ht="229.5" customHeight="1">
      <c r="A84" s="99"/>
      <c r="B84" s="100"/>
      <c r="C84" s="101"/>
      <c r="D84" s="102"/>
      <c r="E84" s="102"/>
      <c r="F84" s="100"/>
      <c r="G84" s="103"/>
      <c r="H84" s="41" t="s">
        <v>27</v>
      </c>
      <c r="I84" s="41" t="s">
        <v>24</v>
      </c>
      <c r="J84" s="41" t="s">
        <v>75</v>
      </c>
      <c r="K84" s="41" t="s">
        <v>263</v>
      </c>
      <c r="L84" s="41" t="s">
        <v>154</v>
      </c>
      <c r="M84" s="70">
        <v>44042.615</v>
      </c>
      <c r="N84" s="51"/>
      <c r="P84" s="52"/>
      <c r="R84" s="49"/>
    </row>
    <row r="85" spans="1:18" ht="18" customHeight="1">
      <c r="A85" s="99" t="s">
        <v>143</v>
      </c>
      <c r="B85" s="100" t="s">
        <v>189</v>
      </c>
      <c r="C85" s="101" t="s">
        <v>240</v>
      </c>
      <c r="D85" s="102">
        <v>43466</v>
      </c>
      <c r="E85" s="102">
        <v>43830</v>
      </c>
      <c r="F85" s="100" t="s">
        <v>148</v>
      </c>
      <c r="G85" s="103" t="s">
        <v>121</v>
      </c>
      <c r="H85" s="41" t="s">
        <v>27</v>
      </c>
      <c r="I85" s="41" t="s">
        <v>93</v>
      </c>
      <c r="J85" s="41" t="s">
        <v>94</v>
      </c>
      <c r="K85" s="41" t="s">
        <v>228</v>
      </c>
      <c r="L85" s="41" t="s">
        <v>155</v>
      </c>
      <c r="M85" s="70">
        <f>59.1+1.9-1.4</f>
        <v>59.6</v>
      </c>
      <c r="N85" s="51"/>
      <c r="P85" s="52">
        <v>46</v>
      </c>
      <c r="R85" s="49">
        <f aca="true" t="shared" si="2" ref="R85:R94">M85-P85</f>
        <v>13.600000000000001</v>
      </c>
    </row>
    <row r="86" spans="1:18" ht="18" customHeight="1">
      <c r="A86" s="99"/>
      <c r="B86" s="100"/>
      <c r="C86" s="101"/>
      <c r="D86" s="102"/>
      <c r="E86" s="102"/>
      <c r="F86" s="100"/>
      <c r="G86" s="103"/>
      <c r="H86" s="41" t="s">
        <v>27</v>
      </c>
      <c r="I86" s="41" t="s">
        <v>93</v>
      </c>
      <c r="J86" s="41" t="s">
        <v>94</v>
      </c>
      <c r="K86" s="41" t="s">
        <v>228</v>
      </c>
      <c r="L86" s="41" t="s">
        <v>157</v>
      </c>
      <c r="M86" s="70">
        <f>29580+960.4-684.3-11.9</f>
        <v>29844.2</v>
      </c>
      <c r="N86" s="51"/>
      <c r="P86" s="52">
        <v>15318.8</v>
      </c>
      <c r="R86" s="49">
        <f t="shared" si="2"/>
        <v>14525.400000000001</v>
      </c>
    </row>
    <row r="87" spans="1:18" ht="18" customHeight="1">
      <c r="A87" s="99"/>
      <c r="B87" s="100"/>
      <c r="C87" s="101"/>
      <c r="D87" s="102"/>
      <c r="E87" s="102"/>
      <c r="F87" s="100"/>
      <c r="G87" s="103"/>
      <c r="H87" s="41" t="s">
        <v>27</v>
      </c>
      <c r="I87" s="41" t="s">
        <v>93</v>
      </c>
      <c r="J87" s="41" t="s">
        <v>94</v>
      </c>
      <c r="K87" s="41" t="s">
        <v>229</v>
      </c>
      <c r="L87" s="41" t="s">
        <v>155</v>
      </c>
      <c r="M87" s="70">
        <f>17.5+0.5-1.7</f>
        <v>16.3</v>
      </c>
      <c r="N87" s="51"/>
      <c r="P87" s="52">
        <v>19</v>
      </c>
      <c r="R87" s="49">
        <f t="shared" si="2"/>
        <v>-2.6999999999999993</v>
      </c>
    </row>
    <row r="88" spans="1:19" ht="18" customHeight="1">
      <c r="A88" s="99"/>
      <c r="B88" s="100"/>
      <c r="C88" s="101"/>
      <c r="D88" s="102"/>
      <c r="E88" s="102"/>
      <c r="F88" s="100"/>
      <c r="G88" s="103"/>
      <c r="H88" s="41" t="s">
        <v>27</v>
      </c>
      <c r="I88" s="41" t="s">
        <v>93</v>
      </c>
      <c r="J88" s="41" t="s">
        <v>94</v>
      </c>
      <c r="K88" s="41" t="s">
        <v>229</v>
      </c>
      <c r="L88" s="41" t="s">
        <v>158</v>
      </c>
      <c r="M88" s="70">
        <f>11852.7+324.5-360.8+11.9</f>
        <v>11828.300000000001</v>
      </c>
      <c r="N88" s="51"/>
      <c r="P88" s="52">
        <v>9117.8</v>
      </c>
      <c r="R88" s="49">
        <f t="shared" si="2"/>
        <v>2710.500000000002</v>
      </c>
      <c r="S88" s="54"/>
    </row>
    <row r="89" spans="1:18" ht="18" customHeight="1">
      <c r="A89" s="99"/>
      <c r="B89" s="100"/>
      <c r="C89" s="101"/>
      <c r="D89" s="102"/>
      <c r="E89" s="102"/>
      <c r="F89" s="100"/>
      <c r="G89" s="103"/>
      <c r="H89" s="41" t="s">
        <v>27</v>
      </c>
      <c r="I89" s="41" t="s">
        <v>93</v>
      </c>
      <c r="J89" s="41" t="s">
        <v>94</v>
      </c>
      <c r="K89" s="41" t="s">
        <v>230</v>
      </c>
      <c r="L89" s="41" t="s">
        <v>155</v>
      </c>
      <c r="M89" s="70">
        <f>170.4+3.4-6.2-4.4</f>
        <v>163.20000000000002</v>
      </c>
      <c r="N89" s="51"/>
      <c r="P89" s="52">
        <v>222.7</v>
      </c>
      <c r="R89" s="49">
        <f t="shared" si="2"/>
        <v>-59.49999999999997</v>
      </c>
    </row>
    <row r="90" spans="1:18" ht="50.25" customHeight="1">
      <c r="A90" s="99"/>
      <c r="B90" s="100"/>
      <c r="C90" s="101"/>
      <c r="D90" s="102"/>
      <c r="E90" s="102"/>
      <c r="F90" s="100"/>
      <c r="G90" s="103"/>
      <c r="H90" s="41" t="s">
        <v>27</v>
      </c>
      <c r="I90" s="41" t="s">
        <v>93</v>
      </c>
      <c r="J90" s="41" t="s">
        <v>94</v>
      </c>
      <c r="K90" s="41" t="s">
        <v>230</v>
      </c>
      <c r="L90" s="41" t="s">
        <v>157</v>
      </c>
      <c r="M90" s="70">
        <f>85183.2+1685.9-3111-2218.8</f>
        <v>81539.29999999999</v>
      </c>
      <c r="N90" s="51"/>
      <c r="P90" s="52">
        <v>74229.5</v>
      </c>
      <c r="R90" s="49">
        <f t="shared" si="2"/>
        <v>7309.799999999988</v>
      </c>
    </row>
    <row r="91" spans="1:18" ht="89.25">
      <c r="A91" s="37">
        <v>17</v>
      </c>
      <c r="B91" s="77" t="s">
        <v>192</v>
      </c>
      <c r="C91" s="63" t="s">
        <v>239</v>
      </c>
      <c r="D91" s="75">
        <v>43466</v>
      </c>
      <c r="E91" s="75">
        <v>43830</v>
      </c>
      <c r="F91" s="74" t="s">
        <v>169</v>
      </c>
      <c r="G91" s="76" t="s">
        <v>121</v>
      </c>
      <c r="H91" s="41" t="s">
        <v>27</v>
      </c>
      <c r="I91" s="41" t="s">
        <v>93</v>
      </c>
      <c r="J91" s="41" t="s">
        <v>94</v>
      </c>
      <c r="K91" s="41" t="s">
        <v>231</v>
      </c>
      <c r="L91" s="41" t="s">
        <v>158</v>
      </c>
      <c r="M91" s="70">
        <f>56926.4-1-15946-1887.2</f>
        <v>39092.200000000004</v>
      </c>
      <c r="N91" s="51"/>
      <c r="P91" s="52">
        <v>58472.8</v>
      </c>
      <c r="R91" s="49">
        <f t="shared" si="2"/>
        <v>-19380.6</v>
      </c>
    </row>
    <row r="92" spans="1:18" ht="136.5" customHeight="1">
      <c r="A92" s="99" t="s">
        <v>190</v>
      </c>
      <c r="B92" s="104" t="s">
        <v>193</v>
      </c>
      <c r="C92" s="101" t="s">
        <v>243</v>
      </c>
      <c r="D92" s="102">
        <v>43466</v>
      </c>
      <c r="E92" s="102">
        <v>43830</v>
      </c>
      <c r="F92" s="105" t="s">
        <v>168</v>
      </c>
      <c r="G92" s="103" t="s">
        <v>120</v>
      </c>
      <c r="H92" s="41" t="s">
        <v>27</v>
      </c>
      <c r="I92" s="41" t="s">
        <v>24</v>
      </c>
      <c r="J92" s="41" t="s">
        <v>75</v>
      </c>
      <c r="K92" s="41" t="s">
        <v>218</v>
      </c>
      <c r="L92" s="41" t="s">
        <v>155</v>
      </c>
      <c r="M92" s="70">
        <f>743.6-145+15-90+1037.2+129</f>
        <v>1689.8000000000002</v>
      </c>
      <c r="N92" s="51"/>
      <c r="P92" s="52">
        <v>845.6</v>
      </c>
      <c r="R92" s="49">
        <f t="shared" si="2"/>
        <v>844.2000000000002</v>
      </c>
    </row>
    <row r="93" spans="1:18" ht="18" customHeight="1">
      <c r="A93" s="99"/>
      <c r="B93" s="104"/>
      <c r="C93" s="101"/>
      <c r="D93" s="102"/>
      <c r="E93" s="102"/>
      <c r="F93" s="105"/>
      <c r="G93" s="103"/>
      <c r="H93" s="41" t="s">
        <v>27</v>
      </c>
      <c r="I93" s="41" t="s">
        <v>24</v>
      </c>
      <c r="J93" s="41" t="s">
        <v>75</v>
      </c>
      <c r="K93" s="41" t="s">
        <v>218</v>
      </c>
      <c r="L93" s="41" t="s">
        <v>275</v>
      </c>
      <c r="M93" s="70">
        <f>145+475+70+25</f>
        <v>715</v>
      </c>
      <c r="N93" s="51"/>
      <c r="P93" s="52"/>
      <c r="R93" s="49"/>
    </row>
    <row r="94" spans="1:18" ht="15.75" customHeight="1">
      <c r="A94" s="99" t="s">
        <v>175</v>
      </c>
      <c r="B94" s="104" t="s">
        <v>194</v>
      </c>
      <c r="C94" s="101" t="s">
        <v>243</v>
      </c>
      <c r="D94" s="102">
        <v>43466</v>
      </c>
      <c r="E94" s="102">
        <v>43830</v>
      </c>
      <c r="F94" s="105" t="s">
        <v>168</v>
      </c>
      <c r="G94" s="103" t="s">
        <v>120</v>
      </c>
      <c r="H94" s="41" t="s">
        <v>27</v>
      </c>
      <c r="I94" s="41" t="s">
        <v>24</v>
      </c>
      <c r="J94" s="41" t="s">
        <v>46</v>
      </c>
      <c r="K94" s="41" t="s">
        <v>211</v>
      </c>
      <c r="L94" s="41" t="s">
        <v>153</v>
      </c>
      <c r="M94" s="70">
        <f>12.4</f>
        <v>12.4</v>
      </c>
      <c r="N94" s="51"/>
      <c r="P94" s="52">
        <v>304.4</v>
      </c>
      <c r="R94" s="49">
        <f t="shared" si="2"/>
        <v>-292</v>
      </c>
    </row>
    <row r="95" spans="1:18" ht="142.5" customHeight="1">
      <c r="A95" s="99"/>
      <c r="B95" s="104"/>
      <c r="C95" s="101"/>
      <c r="D95" s="102"/>
      <c r="E95" s="102"/>
      <c r="F95" s="105"/>
      <c r="G95" s="103"/>
      <c r="H95" s="41" t="s">
        <v>27</v>
      </c>
      <c r="I95" s="41" t="s">
        <v>24</v>
      </c>
      <c r="J95" s="41" t="s">
        <v>247</v>
      </c>
      <c r="K95" s="41" t="s">
        <v>211</v>
      </c>
      <c r="L95" s="41" t="s">
        <v>153</v>
      </c>
      <c r="M95" s="70">
        <f>222.7+237+20+200</f>
        <v>679.7</v>
      </c>
      <c r="N95" s="51"/>
      <c r="P95" s="52"/>
      <c r="R95" s="49"/>
    </row>
    <row r="96" spans="1:18" ht="15">
      <c r="A96" s="99" t="s">
        <v>162</v>
      </c>
      <c r="B96" s="104" t="s">
        <v>195</v>
      </c>
      <c r="C96" s="101" t="s">
        <v>241</v>
      </c>
      <c r="D96" s="102">
        <v>43466</v>
      </c>
      <c r="E96" s="102">
        <v>43830</v>
      </c>
      <c r="F96" s="105" t="s">
        <v>150</v>
      </c>
      <c r="G96" s="103" t="s">
        <v>120</v>
      </c>
      <c r="H96" s="41" t="s">
        <v>27</v>
      </c>
      <c r="I96" s="41" t="s">
        <v>24</v>
      </c>
      <c r="J96" s="41" t="s">
        <v>25</v>
      </c>
      <c r="K96" s="41" t="s">
        <v>207</v>
      </c>
      <c r="L96" s="41" t="s">
        <v>153</v>
      </c>
      <c r="M96" s="70">
        <f>13435</f>
        <v>13435</v>
      </c>
      <c r="N96" s="51"/>
      <c r="P96" s="52"/>
      <c r="R96" s="49"/>
    </row>
    <row r="97" spans="1:18" ht="15">
      <c r="A97" s="99"/>
      <c r="B97" s="104"/>
      <c r="C97" s="101"/>
      <c r="D97" s="102"/>
      <c r="E97" s="102"/>
      <c r="F97" s="105"/>
      <c r="G97" s="103"/>
      <c r="H97" s="41" t="s">
        <v>27</v>
      </c>
      <c r="I97" s="41" t="s">
        <v>24</v>
      </c>
      <c r="J97" s="41" t="s">
        <v>25</v>
      </c>
      <c r="K97" s="41" t="s">
        <v>207</v>
      </c>
      <c r="L97" s="41" t="s">
        <v>152</v>
      </c>
      <c r="M97" s="70">
        <v>450</v>
      </c>
      <c r="N97" s="51"/>
      <c r="P97" s="52"/>
      <c r="R97" s="49"/>
    </row>
    <row r="98" spans="1:18" ht="15">
      <c r="A98" s="99"/>
      <c r="B98" s="104"/>
      <c r="C98" s="101"/>
      <c r="D98" s="102"/>
      <c r="E98" s="102"/>
      <c r="F98" s="105"/>
      <c r="G98" s="103"/>
      <c r="H98" s="41" t="s">
        <v>27</v>
      </c>
      <c r="I98" s="41" t="s">
        <v>24</v>
      </c>
      <c r="J98" s="41" t="s">
        <v>46</v>
      </c>
      <c r="K98" s="41" t="s">
        <v>207</v>
      </c>
      <c r="L98" s="41" t="s">
        <v>153</v>
      </c>
      <c r="M98" s="70">
        <f>22230-100-100</f>
        <v>22030</v>
      </c>
      <c r="N98" s="51"/>
      <c r="P98" s="52"/>
      <c r="R98" s="49"/>
    </row>
    <row r="99" spans="1:18" ht="15">
      <c r="A99" s="99"/>
      <c r="B99" s="104"/>
      <c r="C99" s="101"/>
      <c r="D99" s="102"/>
      <c r="E99" s="102"/>
      <c r="F99" s="105"/>
      <c r="G99" s="103"/>
      <c r="H99" s="41" t="s">
        <v>27</v>
      </c>
      <c r="I99" s="41" t="s">
        <v>24</v>
      </c>
      <c r="J99" s="41" t="s">
        <v>46</v>
      </c>
      <c r="K99" s="41" t="s">
        <v>207</v>
      </c>
      <c r="L99" s="41" t="s">
        <v>152</v>
      </c>
      <c r="M99" s="70">
        <v>200</v>
      </c>
      <c r="N99" s="51"/>
      <c r="P99" s="52"/>
      <c r="R99" s="49"/>
    </row>
    <row r="100" spans="1:18" ht="89.25" customHeight="1">
      <c r="A100" s="99"/>
      <c r="B100" s="104"/>
      <c r="C100" s="101"/>
      <c r="D100" s="102"/>
      <c r="E100" s="102"/>
      <c r="F100" s="105"/>
      <c r="G100" s="103"/>
      <c r="H100" s="41" t="s">
        <v>27</v>
      </c>
      <c r="I100" s="41" t="s">
        <v>24</v>
      </c>
      <c r="J100" s="41" t="s">
        <v>247</v>
      </c>
      <c r="K100" s="41" t="s">
        <v>207</v>
      </c>
      <c r="L100" s="41" t="s">
        <v>153</v>
      </c>
      <c r="M100" s="70">
        <v>1220</v>
      </c>
      <c r="N100" s="51"/>
      <c r="P100" s="52"/>
      <c r="R100" s="49"/>
    </row>
    <row r="101" spans="1:18" s="35" customFormat="1" ht="15">
      <c r="A101" s="99" t="s">
        <v>201</v>
      </c>
      <c r="B101" s="111" t="s">
        <v>286</v>
      </c>
      <c r="C101" s="101" t="s">
        <v>243</v>
      </c>
      <c r="D101" s="112">
        <v>43466</v>
      </c>
      <c r="E101" s="112">
        <v>43830</v>
      </c>
      <c r="F101" s="105" t="s">
        <v>298</v>
      </c>
      <c r="G101" s="114" t="s">
        <v>121</v>
      </c>
      <c r="H101" s="41" t="s">
        <v>27</v>
      </c>
      <c r="I101" s="41" t="s">
        <v>24</v>
      </c>
      <c r="J101" s="41" t="s">
        <v>25</v>
      </c>
      <c r="K101" s="41" t="s">
        <v>212</v>
      </c>
      <c r="L101" s="41" t="s">
        <v>153</v>
      </c>
      <c r="M101" s="70">
        <f>2597.5-91.1</f>
        <v>2506.4</v>
      </c>
      <c r="N101" s="71"/>
      <c r="P101" s="60"/>
      <c r="R101" s="61"/>
    </row>
    <row r="102" spans="1:18" s="35" customFormat="1" ht="15" customHeight="1">
      <c r="A102" s="99"/>
      <c r="B102" s="111"/>
      <c r="C102" s="101"/>
      <c r="D102" s="112"/>
      <c r="E102" s="112"/>
      <c r="F102" s="105"/>
      <c r="G102" s="114"/>
      <c r="H102" s="41" t="s">
        <v>27</v>
      </c>
      <c r="I102" s="41" t="s">
        <v>24</v>
      </c>
      <c r="J102" s="41" t="s">
        <v>46</v>
      </c>
      <c r="K102" s="41" t="s">
        <v>212</v>
      </c>
      <c r="L102" s="41" t="s">
        <v>153</v>
      </c>
      <c r="M102" s="70">
        <f>11486.25-10298.75-31.248+31.152-31.152</f>
        <v>1156.252</v>
      </c>
      <c r="N102" s="71"/>
      <c r="P102" s="60"/>
      <c r="R102" s="61"/>
    </row>
    <row r="103" spans="1:18" s="35" customFormat="1" ht="15">
      <c r="A103" s="99"/>
      <c r="B103" s="111"/>
      <c r="C103" s="101"/>
      <c r="D103" s="112"/>
      <c r="E103" s="112"/>
      <c r="F103" s="105"/>
      <c r="G103" s="114"/>
      <c r="H103" s="41" t="s">
        <v>27</v>
      </c>
      <c r="I103" s="41" t="s">
        <v>24</v>
      </c>
      <c r="J103" s="41" t="s">
        <v>46</v>
      </c>
      <c r="K103" s="41" t="s">
        <v>212</v>
      </c>
      <c r="L103" s="41" t="s">
        <v>152</v>
      </c>
      <c r="M103" s="70">
        <f>31.248+31.248-31.248</f>
        <v>31.248</v>
      </c>
      <c r="N103" s="71"/>
      <c r="P103" s="60"/>
      <c r="R103" s="61"/>
    </row>
    <row r="104" spans="1:18" s="35" customFormat="1" ht="110.25" customHeight="1">
      <c r="A104" s="99"/>
      <c r="B104" s="111"/>
      <c r="C104" s="101"/>
      <c r="D104" s="112"/>
      <c r="E104" s="112"/>
      <c r="F104" s="105"/>
      <c r="G104" s="114"/>
      <c r="H104" s="41" t="s">
        <v>27</v>
      </c>
      <c r="I104" s="41" t="s">
        <v>24</v>
      </c>
      <c r="J104" s="41" t="s">
        <v>247</v>
      </c>
      <c r="K104" s="41" t="s">
        <v>212</v>
      </c>
      <c r="L104" s="41" t="s">
        <v>153</v>
      </c>
      <c r="M104" s="70">
        <f>437.5+62.5-93.7</f>
        <v>406.3</v>
      </c>
      <c r="N104" s="71"/>
      <c r="P104" s="60"/>
      <c r="R104" s="61"/>
    </row>
    <row r="105" spans="1:18" ht="45.75" customHeight="1">
      <c r="A105" s="99" t="s">
        <v>234</v>
      </c>
      <c r="B105" s="104" t="s">
        <v>235</v>
      </c>
      <c r="C105" s="101" t="s">
        <v>241</v>
      </c>
      <c r="D105" s="102">
        <v>43466</v>
      </c>
      <c r="E105" s="102">
        <v>43830</v>
      </c>
      <c r="F105" s="105" t="s">
        <v>236</v>
      </c>
      <c r="G105" s="103" t="s">
        <v>121</v>
      </c>
      <c r="H105" s="41" t="s">
        <v>27</v>
      </c>
      <c r="I105" s="41" t="s">
        <v>24</v>
      </c>
      <c r="J105" s="41" t="s">
        <v>25</v>
      </c>
      <c r="K105" s="41" t="s">
        <v>237</v>
      </c>
      <c r="L105" s="41" t="s">
        <v>153</v>
      </c>
      <c r="M105" s="70">
        <v>91.07</v>
      </c>
      <c r="N105" s="51"/>
      <c r="P105" s="52"/>
      <c r="R105" s="49"/>
    </row>
    <row r="106" spans="1:18" ht="27" customHeight="1" hidden="1">
      <c r="A106" s="99"/>
      <c r="B106" s="104"/>
      <c r="C106" s="101"/>
      <c r="D106" s="102"/>
      <c r="E106" s="102"/>
      <c r="F106" s="105"/>
      <c r="G106" s="103"/>
      <c r="H106" s="41" t="s">
        <v>27</v>
      </c>
      <c r="I106" s="41" t="s">
        <v>24</v>
      </c>
      <c r="J106" s="41" t="s">
        <v>46</v>
      </c>
      <c r="K106" s="41" t="s">
        <v>237</v>
      </c>
      <c r="L106" s="41" t="s">
        <v>153</v>
      </c>
      <c r="M106" s="70">
        <v>0</v>
      </c>
      <c r="N106" s="51"/>
      <c r="P106" s="52"/>
      <c r="R106" s="49"/>
    </row>
    <row r="107" spans="1:18" ht="52.5" customHeight="1">
      <c r="A107" s="99"/>
      <c r="B107" s="104"/>
      <c r="C107" s="101"/>
      <c r="D107" s="102"/>
      <c r="E107" s="102"/>
      <c r="F107" s="105"/>
      <c r="G107" s="76" t="s">
        <v>246</v>
      </c>
      <c r="H107" s="41" t="s">
        <v>27</v>
      </c>
      <c r="I107" s="41" t="s">
        <v>24</v>
      </c>
      <c r="J107" s="41" t="s">
        <v>25</v>
      </c>
      <c r="K107" s="41" t="s">
        <v>238</v>
      </c>
      <c r="L107" s="41" t="s">
        <v>153</v>
      </c>
      <c r="M107" s="70">
        <v>1047.2</v>
      </c>
      <c r="N107" s="51"/>
      <c r="P107" s="52"/>
      <c r="R107" s="49"/>
    </row>
    <row r="108" spans="1:18" ht="63.75">
      <c r="A108" s="53" t="s">
        <v>266</v>
      </c>
      <c r="B108" s="77" t="s">
        <v>267</v>
      </c>
      <c r="C108" s="63" t="s">
        <v>239</v>
      </c>
      <c r="D108" s="75">
        <v>43466</v>
      </c>
      <c r="E108" s="75">
        <v>43830</v>
      </c>
      <c r="F108" s="45" t="s">
        <v>269</v>
      </c>
      <c r="G108" s="76" t="s">
        <v>121</v>
      </c>
      <c r="H108" s="41" t="s">
        <v>27</v>
      </c>
      <c r="I108" s="41" t="s">
        <v>24</v>
      </c>
      <c r="J108" s="41" t="s">
        <v>46</v>
      </c>
      <c r="K108" s="41" t="s">
        <v>268</v>
      </c>
      <c r="L108" s="41" t="s">
        <v>153</v>
      </c>
      <c r="M108" s="70">
        <v>5000</v>
      </c>
      <c r="N108" s="51"/>
      <c r="P108" s="52"/>
      <c r="R108" s="49"/>
    </row>
    <row r="109" spans="1:18" ht="141" customHeight="1">
      <c r="A109" s="99" t="s">
        <v>283</v>
      </c>
      <c r="B109" s="104" t="s">
        <v>282</v>
      </c>
      <c r="C109" s="101" t="s">
        <v>243</v>
      </c>
      <c r="D109" s="102">
        <v>43466</v>
      </c>
      <c r="E109" s="102">
        <v>43830</v>
      </c>
      <c r="F109" s="105" t="s">
        <v>284</v>
      </c>
      <c r="G109" s="103" t="s">
        <v>121</v>
      </c>
      <c r="H109" s="41" t="s">
        <v>27</v>
      </c>
      <c r="I109" s="41" t="s">
        <v>24</v>
      </c>
      <c r="J109" s="41" t="s">
        <v>46</v>
      </c>
      <c r="K109" s="41" t="s">
        <v>285</v>
      </c>
      <c r="L109" s="41" t="s">
        <v>153</v>
      </c>
      <c r="M109" s="70">
        <f>10298.75-911.4-683.46</f>
        <v>8703.89</v>
      </c>
      <c r="N109" s="51"/>
      <c r="P109" s="52"/>
      <c r="R109" s="49"/>
    </row>
    <row r="110" spans="1:18" ht="15">
      <c r="A110" s="99"/>
      <c r="B110" s="104"/>
      <c r="C110" s="101"/>
      <c r="D110" s="102"/>
      <c r="E110" s="102"/>
      <c r="F110" s="105"/>
      <c r="G110" s="103"/>
      <c r="H110" s="41" t="s">
        <v>27</v>
      </c>
      <c r="I110" s="41" t="s">
        <v>24</v>
      </c>
      <c r="J110" s="41" t="s">
        <v>46</v>
      </c>
      <c r="K110" s="41" t="s">
        <v>285</v>
      </c>
      <c r="L110" s="41" t="s">
        <v>152</v>
      </c>
      <c r="M110" s="70">
        <f>227.85-91.14</f>
        <v>136.70999999999998</v>
      </c>
      <c r="N110" s="51"/>
      <c r="P110" s="52"/>
      <c r="R110" s="49"/>
    </row>
    <row r="111" spans="1:18" ht="15">
      <c r="A111" s="90" t="s">
        <v>288</v>
      </c>
      <c r="B111" s="93" t="s">
        <v>289</v>
      </c>
      <c r="C111" s="96" t="s">
        <v>241</v>
      </c>
      <c r="D111" s="84">
        <v>43466</v>
      </c>
      <c r="E111" s="84">
        <v>43830</v>
      </c>
      <c r="F111" s="87" t="s">
        <v>150</v>
      </c>
      <c r="G111" s="81" t="s">
        <v>120</v>
      </c>
      <c r="H111" s="41" t="s">
        <v>27</v>
      </c>
      <c r="I111" s="41" t="s">
        <v>24</v>
      </c>
      <c r="J111" s="41" t="s">
        <v>75</v>
      </c>
      <c r="K111" s="41" t="s">
        <v>290</v>
      </c>
      <c r="L111" s="41" t="s">
        <v>153</v>
      </c>
      <c r="M111" s="70">
        <f>20811+4974.37733</f>
        <v>25785.37733</v>
      </c>
      <c r="N111" s="51"/>
      <c r="P111" s="52"/>
      <c r="R111" s="49"/>
    </row>
    <row r="112" spans="1:18" ht="15">
      <c r="A112" s="91"/>
      <c r="B112" s="94"/>
      <c r="C112" s="97"/>
      <c r="D112" s="85"/>
      <c r="E112" s="85"/>
      <c r="F112" s="88"/>
      <c r="G112" s="83"/>
      <c r="H112" s="41" t="s">
        <v>27</v>
      </c>
      <c r="I112" s="41" t="s">
        <v>24</v>
      </c>
      <c r="J112" s="41" t="s">
        <v>75</v>
      </c>
      <c r="K112" s="41" t="s">
        <v>290</v>
      </c>
      <c r="L112" s="41" t="s">
        <v>152</v>
      </c>
      <c r="M112" s="70">
        <f>189+122.5</f>
        <v>311.5</v>
      </c>
      <c r="N112" s="51"/>
      <c r="P112" s="52"/>
      <c r="R112" s="49"/>
    </row>
    <row r="113" spans="1:18" ht="15">
      <c r="A113" s="91"/>
      <c r="B113" s="94"/>
      <c r="C113" s="97"/>
      <c r="D113" s="85"/>
      <c r="E113" s="85"/>
      <c r="F113" s="88"/>
      <c r="G113" s="81" t="s">
        <v>121</v>
      </c>
      <c r="H113" s="41" t="s">
        <v>27</v>
      </c>
      <c r="I113" s="41" t="s">
        <v>24</v>
      </c>
      <c r="J113" s="41" t="s">
        <v>75</v>
      </c>
      <c r="K113" s="41" t="s">
        <v>290</v>
      </c>
      <c r="L113" s="41" t="s">
        <v>153</v>
      </c>
      <c r="M113" s="70">
        <f>38649+9238.12933</f>
        <v>47887.129329999996</v>
      </c>
      <c r="N113" s="51"/>
      <c r="P113" s="52"/>
      <c r="R113" s="49"/>
    </row>
    <row r="114" spans="1:18" ht="96.75" customHeight="1">
      <c r="A114" s="92"/>
      <c r="B114" s="95"/>
      <c r="C114" s="98"/>
      <c r="D114" s="86"/>
      <c r="E114" s="86"/>
      <c r="F114" s="89"/>
      <c r="G114" s="83"/>
      <c r="H114" s="41" t="s">
        <v>27</v>
      </c>
      <c r="I114" s="41" t="s">
        <v>24</v>
      </c>
      <c r="J114" s="41" t="s">
        <v>75</v>
      </c>
      <c r="K114" s="41" t="s">
        <v>290</v>
      </c>
      <c r="L114" s="41" t="s">
        <v>152</v>
      </c>
      <c r="M114" s="73">
        <f>351+227.5</f>
        <v>578.5</v>
      </c>
      <c r="N114" s="51"/>
      <c r="P114" s="52"/>
      <c r="R114" s="49"/>
    </row>
    <row r="115" spans="1:18" ht="15" customHeight="1">
      <c r="A115" s="90" t="s">
        <v>291</v>
      </c>
      <c r="B115" s="93" t="s">
        <v>295</v>
      </c>
      <c r="C115" s="96" t="s">
        <v>239</v>
      </c>
      <c r="D115" s="84">
        <v>43466</v>
      </c>
      <c r="E115" s="84">
        <v>43830</v>
      </c>
      <c r="F115" s="87" t="s">
        <v>160</v>
      </c>
      <c r="G115" s="81" t="s">
        <v>120</v>
      </c>
      <c r="H115" s="41" t="s">
        <v>27</v>
      </c>
      <c r="I115" s="41" t="s">
        <v>24</v>
      </c>
      <c r="J115" s="41" t="s">
        <v>25</v>
      </c>
      <c r="K115" s="41" t="s">
        <v>292</v>
      </c>
      <c r="L115" s="41" t="s">
        <v>153</v>
      </c>
      <c r="M115" s="73">
        <v>120</v>
      </c>
      <c r="N115" s="51"/>
      <c r="P115" s="52"/>
      <c r="R115" s="49"/>
    </row>
    <row r="116" spans="1:18" ht="15">
      <c r="A116" s="91"/>
      <c r="B116" s="94"/>
      <c r="C116" s="97"/>
      <c r="D116" s="85"/>
      <c r="E116" s="85"/>
      <c r="F116" s="88"/>
      <c r="G116" s="82"/>
      <c r="H116" s="41" t="s">
        <v>27</v>
      </c>
      <c r="I116" s="41" t="s">
        <v>24</v>
      </c>
      <c r="J116" s="41" t="s">
        <v>25</v>
      </c>
      <c r="K116" s="41" t="s">
        <v>293</v>
      </c>
      <c r="L116" s="41" t="s">
        <v>153</v>
      </c>
      <c r="M116" s="73">
        <v>4006</v>
      </c>
      <c r="N116" s="51"/>
      <c r="P116" s="52"/>
      <c r="R116" s="49"/>
    </row>
    <row r="117" spans="1:18" ht="16.5" customHeight="1">
      <c r="A117" s="91"/>
      <c r="B117" s="94"/>
      <c r="C117" s="97"/>
      <c r="D117" s="85"/>
      <c r="E117" s="85"/>
      <c r="F117" s="88"/>
      <c r="G117" s="82"/>
      <c r="H117" s="41" t="s">
        <v>27</v>
      </c>
      <c r="I117" s="41" t="s">
        <v>24</v>
      </c>
      <c r="J117" s="41" t="s">
        <v>25</v>
      </c>
      <c r="K117" s="41" t="s">
        <v>294</v>
      </c>
      <c r="L117" s="41" t="s">
        <v>153</v>
      </c>
      <c r="M117" s="73">
        <f>20040.77-888.3-1599.3-196.95</f>
        <v>17356.22</v>
      </c>
      <c r="N117" s="51"/>
      <c r="P117" s="52"/>
      <c r="R117" s="49"/>
    </row>
    <row r="118" spans="1:18" ht="16.5" customHeight="1">
      <c r="A118" s="91"/>
      <c r="B118" s="94"/>
      <c r="C118" s="97"/>
      <c r="D118" s="85"/>
      <c r="E118" s="85"/>
      <c r="F118" s="88"/>
      <c r="G118" s="83"/>
      <c r="H118" s="41" t="s">
        <v>27</v>
      </c>
      <c r="I118" s="41" t="s">
        <v>24</v>
      </c>
      <c r="J118" s="41" t="s">
        <v>25</v>
      </c>
      <c r="K118" s="41" t="s">
        <v>297</v>
      </c>
      <c r="L118" s="41" t="s">
        <v>153</v>
      </c>
      <c r="M118" s="73">
        <v>408</v>
      </c>
      <c r="N118" s="51"/>
      <c r="P118" s="52"/>
      <c r="R118" s="49"/>
    </row>
    <row r="119" spans="1:18" ht="39" customHeight="1">
      <c r="A119" s="92"/>
      <c r="B119" s="95"/>
      <c r="C119" s="98"/>
      <c r="D119" s="86"/>
      <c r="E119" s="86"/>
      <c r="F119" s="89"/>
      <c r="G119" s="76" t="s">
        <v>121</v>
      </c>
      <c r="H119" s="41" t="s">
        <v>27</v>
      </c>
      <c r="I119" s="41" t="s">
        <v>24</v>
      </c>
      <c r="J119" s="41" t="s">
        <v>25</v>
      </c>
      <c r="K119" s="41" t="s">
        <v>297</v>
      </c>
      <c r="L119" s="41" t="s">
        <v>153</v>
      </c>
      <c r="M119" s="73">
        <v>1632</v>
      </c>
      <c r="N119" s="51"/>
      <c r="P119" s="52"/>
      <c r="R119" s="49"/>
    </row>
    <row r="120" spans="1:18" ht="40.5" customHeight="1">
      <c r="A120" s="37">
        <v>27</v>
      </c>
      <c r="B120" s="33" t="s">
        <v>80</v>
      </c>
      <c r="C120" s="80"/>
      <c r="D120" s="75">
        <v>43466</v>
      </c>
      <c r="E120" s="75">
        <v>43830</v>
      </c>
      <c r="F120" s="78" t="s">
        <v>17</v>
      </c>
      <c r="G120" s="79"/>
      <c r="H120" s="41" t="s">
        <v>17</v>
      </c>
      <c r="I120" s="41" t="s">
        <v>17</v>
      </c>
      <c r="J120" s="41" t="s">
        <v>17</v>
      </c>
      <c r="K120" s="41" t="s">
        <v>17</v>
      </c>
      <c r="L120" s="41" t="s">
        <v>17</v>
      </c>
      <c r="M120" s="67">
        <f>SUM(M121:M132)</f>
        <v>43761.700000000004</v>
      </c>
      <c r="N120" s="44">
        <f>SUM(N121:N131)</f>
        <v>137.1</v>
      </c>
      <c r="O120" s="44">
        <f>SUM(O121:O131)</f>
        <v>0</v>
      </c>
      <c r="P120" s="44">
        <v>43444.89999999999</v>
      </c>
      <c r="R120" s="49">
        <f aca="true" t="shared" si="3" ref="R120:R131">M120-P120</f>
        <v>316.80000000001746</v>
      </c>
    </row>
    <row r="121" spans="1:18" ht="22.5" customHeight="1">
      <c r="A121" s="111">
        <v>28</v>
      </c>
      <c r="B121" s="100" t="s">
        <v>177</v>
      </c>
      <c r="C121" s="101" t="s">
        <v>145</v>
      </c>
      <c r="D121" s="102">
        <v>43466</v>
      </c>
      <c r="E121" s="102">
        <v>43830</v>
      </c>
      <c r="F121" s="100" t="s">
        <v>180</v>
      </c>
      <c r="G121" s="103" t="s">
        <v>120</v>
      </c>
      <c r="H121" s="41" t="s">
        <v>27</v>
      </c>
      <c r="I121" s="41" t="s">
        <v>24</v>
      </c>
      <c r="J121" s="41" t="s">
        <v>75</v>
      </c>
      <c r="K121" s="41" t="s">
        <v>219</v>
      </c>
      <c r="L121" s="41" t="s">
        <v>159</v>
      </c>
      <c r="M121" s="70">
        <f>31534.3-90.5-27.3</f>
        <v>31416.5</v>
      </c>
      <c r="P121" s="52">
        <v>32984.4</v>
      </c>
      <c r="R121" s="49">
        <f t="shared" si="3"/>
        <v>-1567.9000000000015</v>
      </c>
    </row>
    <row r="122" spans="1:18" ht="20.25" customHeight="1">
      <c r="A122" s="111"/>
      <c r="B122" s="100"/>
      <c r="C122" s="101"/>
      <c r="D122" s="108"/>
      <c r="E122" s="108"/>
      <c r="F122" s="100"/>
      <c r="G122" s="103"/>
      <c r="H122" s="41" t="s">
        <v>27</v>
      </c>
      <c r="I122" s="41" t="s">
        <v>24</v>
      </c>
      <c r="J122" s="41" t="s">
        <v>75</v>
      </c>
      <c r="K122" s="41" t="s">
        <v>220</v>
      </c>
      <c r="L122" s="41" t="s">
        <v>159</v>
      </c>
      <c r="M122" s="70">
        <v>79.2</v>
      </c>
      <c r="P122" s="52">
        <v>80.5</v>
      </c>
      <c r="R122" s="49">
        <f t="shared" si="3"/>
        <v>-1.2999999999999972</v>
      </c>
    </row>
    <row r="123" spans="1:18" ht="21" customHeight="1">
      <c r="A123" s="111"/>
      <c r="B123" s="100"/>
      <c r="C123" s="101"/>
      <c r="D123" s="108"/>
      <c r="E123" s="108"/>
      <c r="F123" s="100"/>
      <c r="G123" s="103"/>
      <c r="H123" s="41" t="s">
        <v>27</v>
      </c>
      <c r="I123" s="41" t="s">
        <v>24</v>
      </c>
      <c r="J123" s="41" t="s">
        <v>75</v>
      </c>
      <c r="K123" s="41" t="s">
        <v>220</v>
      </c>
      <c r="L123" s="41" t="s">
        <v>155</v>
      </c>
      <c r="M123" s="70">
        <f>2975.7+250-44.6-9.8</f>
        <v>3171.2999999999997</v>
      </c>
      <c r="N123" s="50">
        <v>137.1</v>
      </c>
      <c r="P123" s="52">
        <v>4871.2</v>
      </c>
      <c r="R123" s="49">
        <f t="shared" si="3"/>
        <v>-1699.9</v>
      </c>
    </row>
    <row r="124" spans="1:18" ht="18" customHeight="1">
      <c r="A124" s="111"/>
      <c r="B124" s="100"/>
      <c r="C124" s="101"/>
      <c r="D124" s="108"/>
      <c r="E124" s="108"/>
      <c r="F124" s="100"/>
      <c r="G124" s="103"/>
      <c r="H124" s="41" t="s">
        <v>27</v>
      </c>
      <c r="I124" s="41" t="s">
        <v>24</v>
      </c>
      <c r="J124" s="41" t="s">
        <v>75</v>
      </c>
      <c r="K124" s="41" t="s">
        <v>220</v>
      </c>
      <c r="L124" s="41" t="s">
        <v>156</v>
      </c>
      <c r="M124" s="70">
        <f>50+33.7</f>
        <v>83.7</v>
      </c>
      <c r="P124" s="52">
        <v>92.2</v>
      </c>
      <c r="R124" s="49">
        <f t="shared" si="3"/>
        <v>-8.5</v>
      </c>
    </row>
    <row r="125" spans="1:18" s="56" customFormat="1" ht="31.5" customHeight="1">
      <c r="A125" s="111">
        <v>29</v>
      </c>
      <c r="B125" s="105" t="s">
        <v>144</v>
      </c>
      <c r="C125" s="101" t="s">
        <v>146</v>
      </c>
      <c r="D125" s="112">
        <v>43466</v>
      </c>
      <c r="E125" s="112">
        <v>43830</v>
      </c>
      <c r="F125" s="105" t="s">
        <v>180</v>
      </c>
      <c r="G125" s="114" t="s">
        <v>121</v>
      </c>
      <c r="H125" s="41" t="s">
        <v>27</v>
      </c>
      <c r="I125" s="41" t="s">
        <v>24</v>
      </c>
      <c r="J125" s="41" t="s">
        <v>75</v>
      </c>
      <c r="K125" s="41" t="s">
        <v>221</v>
      </c>
      <c r="L125" s="41" t="s">
        <v>159</v>
      </c>
      <c r="M125" s="70">
        <f>4666.1-44.2</f>
        <v>4621.900000000001</v>
      </c>
      <c r="N125" s="55"/>
      <c r="P125" s="57">
        <v>2219.2</v>
      </c>
      <c r="R125" s="58">
        <f t="shared" si="3"/>
        <v>2402.7000000000007</v>
      </c>
    </row>
    <row r="126" spans="1:18" s="56" customFormat="1" ht="36.75" customHeight="1">
      <c r="A126" s="111"/>
      <c r="B126" s="105"/>
      <c r="C126" s="101"/>
      <c r="D126" s="112"/>
      <c r="E126" s="101"/>
      <c r="F126" s="105"/>
      <c r="G126" s="114"/>
      <c r="H126" s="41" t="s">
        <v>27</v>
      </c>
      <c r="I126" s="41" t="s">
        <v>24</v>
      </c>
      <c r="J126" s="41" t="s">
        <v>75</v>
      </c>
      <c r="K126" s="41" t="s">
        <v>221</v>
      </c>
      <c r="L126" s="41" t="s">
        <v>155</v>
      </c>
      <c r="M126" s="70">
        <v>395.9</v>
      </c>
      <c r="N126" s="55"/>
      <c r="P126" s="57">
        <v>196.4</v>
      </c>
      <c r="R126" s="58">
        <f t="shared" si="3"/>
        <v>199.49999999999997</v>
      </c>
    </row>
    <row r="127" spans="1:18" ht="134.25" customHeight="1">
      <c r="A127" s="37">
        <v>30</v>
      </c>
      <c r="B127" s="79" t="s">
        <v>227</v>
      </c>
      <c r="C127" s="63" t="s">
        <v>145</v>
      </c>
      <c r="D127" s="75">
        <v>43466</v>
      </c>
      <c r="E127" s="75">
        <v>43830</v>
      </c>
      <c r="F127" s="74" t="s">
        <v>181</v>
      </c>
      <c r="G127" s="76" t="s">
        <v>121</v>
      </c>
      <c r="H127" s="41" t="s">
        <v>27</v>
      </c>
      <c r="I127" s="41" t="s">
        <v>24</v>
      </c>
      <c r="J127" s="41" t="s">
        <v>75</v>
      </c>
      <c r="K127" s="41" t="s">
        <v>222</v>
      </c>
      <c r="L127" s="41" t="s">
        <v>155</v>
      </c>
      <c r="M127" s="70">
        <f>286.9+0.1+0.1</f>
        <v>287.1</v>
      </c>
      <c r="P127" s="52">
        <v>428.2</v>
      </c>
      <c r="R127" s="49">
        <f t="shared" si="3"/>
        <v>-141.09999999999997</v>
      </c>
    </row>
    <row r="128" spans="1:18" ht="90" customHeight="1">
      <c r="A128" s="37">
        <v>31</v>
      </c>
      <c r="B128" s="79" t="s">
        <v>178</v>
      </c>
      <c r="C128" s="62" t="s">
        <v>217</v>
      </c>
      <c r="D128" s="62" t="s">
        <v>217</v>
      </c>
      <c r="E128" s="62" t="s">
        <v>217</v>
      </c>
      <c r="F128" s="76" t="s">
        <v>217</v>
      </c>
      <c r="G128" s="76" t="s">
        <v>217</v>
      </c>
      <c r="H128" s="68" t="s">
        <v>217</v>
      </c>
      <c r="I128" s="68" t="s">
        <v>217</v>
      </c>
      <c r="J128" s="68" t="s">
        <v>217</v>
      </c>
      <c r="K128" s="68" t="s">
        <v>217</v>
      </c>
      <c r="L128" s="68" t="s">
        <v>217</v>
      </c>
      <c r="M128" s="72" t="s">
        <v>217</v>
      </c>
      <c r="P128" s="52">
        <v>1.2</v>
      </c>
      <c r="R128" s="49" t="e">
        <f t="shared" si="3"/>
        <v>#VALUE!</v>
      </c>
    </row>
    <row r="129" spans="1:18" s="35" customFormat="1" ht="39.75" customHeight="1">
      <c r="A129" s="111">
        <v>32</v>
      </c>
      <c r="B129" s="105" t="s">
        <v>179</v>
      </c>
      <c r="C129" s="101" t="s">
        <v>145</v>
      </c>
      <c r="D129" s="112">
        <v>43466</v>
      </c>
      <c r="E129" s="112">
        <v>43830</v>
      </c>
      <c r="F129" s="105" t="s">
        <v>181</v>
      </c>
      <c r="G129" s="114" t="s">
        <v>121</v>
      </c>
      <c r="H129" s="41" t="s">
        <v>27</v>
      </c>
      <c r="I129" s="41" t="s">
        <v>24</v>
      </c>
      <c r="J129" s="41" t="s">
        <v>75</v>
      </c>
      <c r="K129" s="41" t="s">
        <v>223</v>
      </c>
      <c r="L129" s="41" t="s">
        <v>159</v>
      </c>
      <c r="M129" s="70">
        <f>2626.3-67</f>
        <v>2559.3</v>
      </c>
      <c r="N129" s="59"/>
      <c r="P129" s="60">
        <v>2379.5</v>
      </c>
      <c r="R129" s="61">
        <f t="shared" si="3"/>
        <v>179.80000000000018</v>
      </c>
    </row>
    <row r="130" spans="1:18" s="35" customFormat="1" ht="57.75" customHeight="1">
      <c r="A130" s="111"/>
      <c r="B130" s="105"/>
      <c r="C130" s="101"/>
      <c r="D130" s="112"/>
      <c r="E130" s="101"/>
      <c r="F130" s="105"/>
      <c r="G130" s="114"/>
      <c r="H130" s="41" t="s">
        <v>27</v>
      </c>
      <c r="I130" s="41" t="s">
        <v>24</v>
      </c>
      <c r="J130" s="41" t="s">
        <v>75</v>
      </c>
      <c r="K130" s="41" t="s">
        <v>223</v>
      </c>
      <c r="L130" s="41" t="s">
        <v>155</v>
      </c>
      <c r="M130" s="70">
        <v>846.3</v>
      </c>
      <c r="N130" s="59"/>
      <c r="P130" s="60">
        <v>175.5</v>
      </c>
      <c r="R130" s="61">
        <f t="shared" si="3"/>
        <v>670.8</v>
      </c>
    </row>
    <row r="131" spans="1:18" ht="133.5" customHeight="1">
      <c r="A131" s="37">
        <v>33</v>
      </c>
      <c r="B131" s="79" t="s">
        <v>191</v>
      </c>
      <c r="C131" s="63" t="s">
        <v>145</v>
      </c>
      <c r="D131" s="75">
        <v>43466</v>
      </c>
      <c r="E131" s="75">
        <v>43830</v>
      </c>
      <c r="F131" s="74" t="s">
        <v>181</v>
      </c>
      <c r="G131" s="76" t="s">
        <v>121</v>
      </c>
      <c r="H131" s="41" t="s">
        <v>27</v>
      </c>
      <c r="I131" s="41" t="s">
        <v>24</v>
      </c>
      <c r="J131" s="41" t="s">
        <v>75</v>
      </c>
      <c r="K131" s="41" t="s">
        <v>224</v>
      </c>
      <c r="L131" s="41" t="s">
        <v>155</v>
      </c>
      <c r="M131" s="70">
        <v>21.1</v>
      </c>
      <c r="P131" s="52">
        <v>16.6</v>
      </c>
      <c r="R131" s="49">
        <f t="shared" si="3"/>
        <v>4.5</v>
      </c>
    </row>
    <row r="132" spans="1:18" ht="133.5" customHeight="1">
      <c r="A132" s="37">
        <v>34</v>
      </c>
      <c r="B132" s="79" t="s">
        <v>226</v>
      </c>
      <c r="C132" s="63" t="s">
        <v>145</v>
      </c>
      <c r="D132" s="75">
        <v>43466</v>
      </c>
      <c r="E132" s="75">
        <v>43830</v>
      </c>
      <c r="F132" s="74" t="s">
        <v>181</v>
      </c>
      <c r="G132" s="76" t="s">
        <v>121</v>
      </c>
      <c r="H132" s="41" t="s">
        <v>27</v>
      </c>
      <c r="I132" s="41" t="s">
        <v>24</v>
      </c>
      <c r="J132" s="41" t="s">
        <v>75</v>
      </c>
      <c r="K132" s="41" t="s">
        <v>225</v>
      </c>
      <c r="L132" s="41" t="s">
        <v>155</v>
      </c>
      <c r="M132" s="70">
        <f>277.2+1.2+0.4+0.6</f>
        <v>279.4</v>
      </c>
      <c r="P132" s="52"/>
      <c r="R132" s="49"/>
    </row>
    <row r="133" spans="1:18" ht="15">
      <c r="A133" s="115"/>
      <c r="B133" s="115"/>
      <c r="C133" s="115"/>
      <c r="D133" s="115"/>
      <c r="E133" s="115"/>
      <c r="F133" s="115"/>
      <c r="G133" s="115"/>
      <c r="H133" s="41" t="s">
        <v>17</v>
      </c>
      <c r="I133" s="41" t="s">
        <v>17</v>
      </c>
      <c r="J133" s="41" t="s">
        <v>17</v>
      </c>
      <c r="K133" s="41" t="s">
        <v>17</v>
      </c>
      <c r="L133" s="41" t="s">
        <v>17</v>
      </c>
      <c r="M133" s="67">
        <f>M20+M120</f>
        <v>5818584.602010001</v>
      </c>
      <c r="N133" s="44">
        <f>N20+N120</f>
        <v>51806.7</v>
      </c>
      <c r="O133" s="44">
        <f>O20+O120</f>
        <v>79.6</v>
      </c>
      <c r="P133" s="44">
        <v>4130108.1</v>
      </c>
      <c r="R133" s="49">
        <f>M133-P133</f>
        <v>1688476.5020100013</v>
      </c>
    </row>
    <row r="137" spans="1:13" ht="15" hidden="1">
      <c r="A137" s="106" t="s">
        <v>1</v>
      </c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</row>
    <row r="138" spans="1:13" ht="15" hidden="1">
      <c r="A138" s="106" t="s">
        <v>2</v>
      </c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</row>
    <row r="139" spans="1:13" ht="15" hidden="1">
      <c r="A139" s="106" t="s">
        <v>113</v>
      </c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</row>
    <row r="140" spans="1:13" ht="15" hidden="1">
      <c r="A140" s="106" t="s">
        <v>22</v>
      </c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</row>
    <row r="141" spans="1:13" ht="15" hidden="1">
      <c r="A141" s="106" t="s">
        <v>3</v>
      </c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</row>
    <row r="142" ht="15" hidden="1">
      <c r="A142" s="39"/>
    </row>
    <row r="143" spans="1:13" ht="15" hidden="1">
      <c r="A143" s="115"/>
      <c r="B143" s="115"/>
      <c r="C143" s="108" t="s">
        <v>23</v>
      </c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</row>
    <row r="144" spans="1:13" ht="15" hidden="1">
      <c r="A144" s="115"/>
      <c r="B144" s="115"/>
      <c r="C144" s="108" t="s">
        <v>4</v>
      </c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</row>
    <row r="145" spans="1:13" ht="15" hidden="1">
      <c r="A145" s="101" t="s">
        <v>5</v>
      </c>
      <c r="B145" s="108" t="s">
        <v>20</v>
      </c>
      <c r="C145" s="119" t="s">
        <v>6</v>
      </c>
      <c r="D145" s="108" t="s">
        <v>7</v>
      </c>
      <c r="E145" s="108" t="s">
        <v>21</v>
      </c>
      <c r="F145" s="108" t="s">
        <v>8</v>
      </c>
      <c r="G145" s="108" t="s">
        <v>9</v>
      </c>
      <c r="H145" s="108" t="s">
        <v>10</v>
      </c>
      <c r="I145" s="108"/>
      <c r="J145" s="108"/>
      <c r="K145" s="108"/>
      <c r="L145" s="108"/>
      <c r="M145" s="108" t="s">
        <v>11</v>
      </c>
    </row>
    <row r="146" spans="1:13" ht="25.5" hidden="1">
      <c r="A146" s="101"/>
      <c r="B146" s="108"/>
      <c r="C146" s="119"/>
      <c r="D146" s="108"/>
      <c r="E146" s="108"/>
      <c r="F146" s="108"/>
      <c r="G146" s="108"/>
      <c r="H146" s="78" t="s">
        <v>12</v>
      </c>
      <c r="I146" s="78" t="s">
        <v>13</v>
      </c>
      <c r="J146" s="78" t="s">
        <v>14</v>
      </c>
      <c r="K146" s="78" t="s">
        <v>15</v>
      </c>
      <c r="L146" s="78" t="s">
        <v>16</v>
      </c>
      <c r="M146" s="108"/>
    </row>
    <row r="147" spans="1:13" ht="38.25" hidden="1">
      <c r="A147" s="37">
        <v>1</v>
      </c>
      <c r="B147" s="33" t="s">
        <v>33</v>
      </c>
      <c r="C147" s="65"/>
      <c r="D147" s="79"/>
      <c r="E147" s="79"/>
      <c r="F147" s="78" t="s">
        <v>17</v>
      </c>
      <c r="G147" s="79"/>
      <c r="H147" s="78" t="s">
        <v>17</v>
      </c>
      <c r="I147" s="78" t="s">
        <v>17</v>
      </c>
      <c r="J147" s="78" t="s">
        <v>17</v>
      </c>
      <c r="K147" s="78" t="s">
        <v>17</v>
      </c>
      <c r="L147" s="78" t="s">
        <v>17</v>
      </c>
      <c r="M147" s="46">
        <f>SUM(M148:M180)</f>
        <v>4380750.29</v>
      </c>
    </row>
    <row r="148" spans="1:13" ht="15" hidden="1">
      <c r="A148" s="90" t="s">
        <v>34</v>
      </c>
      <c r="B148" s="116" t="s">
        <v>35</v>
      </c>
      <c r="C148" s="65"/>
      <c r="D148" s="79"/>
      <c r="E148" s="79"/>
      <c r="F148" s="78"/>
      <c r="G148" s="79"/>
      <c r="H148" s="30">
        <v>974</v>
      </c>
      <c r="I148" s="30" t="s">
        <v>24</v>
      </c>
      <c r="J148" s="30" t="s">
        <v>25</v>
      </c>
      <c r="K148" s="30" t="s">
        <v>26</v>
      </c>
      <c r="L148" s="78">
        <v>111</v>
      </c>
      <c r="M148" s="47">
        <v>1323.04</v>
      </c>
    </row>
    <row r="149" spans="1:13" ht="15" customHeight="1" hidden="1">
      <c r="A149" s="91"/>
      <c r="B149" s="117"/>
      <c r="C149" s="65"/>
      <c r="D149" s="79"/>
      <c r="E149" s="79"/>
      <c r="F149" s="79"/>
      <c r="G149" s="79"/>
      <c r="H149" s="30">
        <v>974</v>
      </c>
      <c r="I149" s="30" t="s">
        <v>24</v>
      </c>
      <c r="J149" s="30" t="s">
        <v>25</v>
      </c>
      <c r="K149" s="30" t="s">
        <v>26</v>
      </c>
      <c r="L149" s="30" t="s">
        <v>30</v>
      </c>
      <c r="M149" s="47">
        <v>2197.4</v>
      </c>
    </row>
    <row r="150" spans="1:13" ht="15" hidden="1">
      <c r="A150" s="91"/>
      <c r="B150" s="117"/>
      <c r="C150" s="65"/>
      <c r="D150" s="79"/>
      <c r="E150" s="79"/>
      <c r="F150" s="79"/>
      <c r="G150" s="79"/>
      <c r="H150" s="30">
        <v>974</v>
      </c>
      <c r="I150" s="30" t="s">
        <v>24</v>
      </c>
      <c r="J150" s="30" t="s">
        <v>25</v>
      </c>
      <c r="K150" s="30" t="s">
        <v>26</v>
      </c>
      <c r="L150" s="30" t="s">
        <v>31</v>
      </c>
      <c r="M150" s="47">
        <v>333980.344</v>
      </c>
    </row>
    <row r="151" spans="1:13" ht="15" hidden="1">
      <c r="A151" s="91"/>
      <c r="B151" s="117"/>
      <c r="C151" s="65"/>
      <c r="D151" s="79"/>
      <c r="E151" s="79"/>
      <c r="F151" s="79"/>
      <c r="G151" s="79"/>
      <c r="H151" s="30">
        <v>974</v>
      </c>
      <c r="I151" s="30" t="s">
        <v>24</v>
      </c>
      <c r="J151" s="30" t="s">
        <v>25</v>
      </c>
      <c r="K151" s="30" t="s">
        <v>26</v>
      </c>
      <c r="L151" s="30" t="s">
        <v>32</v>
      </c>
      <c r="M151" s="47">
        <v>5641.88</v>
      </c>
    </row>
    <row r="152" spans="1:13" ht="15" hidden="1">
      <c r="A152" s="91"/>
      <c r="B152" s="117"/>
      <c r="C152" s="65"/>
      <c r="D152" s="79"/>
      <c r="E152" s="79"/>
      <c r="F152" s="79"/>
      <c r="G152" s="79"/>
      <c r="H152" s="30">
        <v>974</v>
      </c>
      <c r="I152" s="30" t="s">
        <v>24</v>
      </c>
      <c r="J152" s="30" t="s">
        <v>25</v>
      </c>
      <c r="K152" s="30" t="s">
        <v>26</v>
      </c>
      <c r="L152" s="30" t="s">
        <v>36</v>
      </c>
      <c r="M152" s="47">
        <v>656.47</v>
      </c>
    </row>
    <row r="153" spans="1:13" ht="15" hidden="1">
      <c r="A153" s="92"/>
      <c r="B153" s="118"/>
      <c r="C153" s="65"/>
      <c r="D153" s="79"/>
      <c r="E153" s="79"/>
      <c r="F153" s="79"/>
      <c r="G153" s="79"/>
      <c r="H153" s="30">
        <v>974</v>
      </c>
      <c r="I153" s="30" t="s">
        <v>24</v>
      </c>
      <c r="J153" s="30" t="s">
        <v>25</v>
      </c>
      <c r="K153" s="30" t="s">
        <v>26</v>
      </c>
      <c r="L153" s="30" t="s">
        <v>37</v>
      </c>
      <c r="M153" s="47">
        <v>0</v>
      </c>
    </row>
    <row r="154" spans="1:13" ht="51" hidden="1">
      <c r="A154" s="38" t="s">
        <v>38</v>
      </c>
      <c r="B154" s="79" t="s">
        <v>39</v>
      </c>
      <c r="C154" s="65"/>
      <c r="D154" s="79"/>
      <c r="E154" s="79"/>
      <c r="F154" s="79"/>
      <c r="G154" s="79"/>
      <c r="H154" s="30" t="s">
        <v>27</v>
      </c>
      <c r="I154" s="30" t="s">
        <v>24</v>
      </c>
      <c r="J154" s="30" t="s">
        <v>25</v>
      </c>
      <c r="K154" s="30" t="s">
        <v>28</v>
      </c>
      <c r="L154" s="30" t="s">
        <v>29</v>
      </c>
      <c r="M154" s="47">
        <v>15153.4</v>
      </c>
    </row>
    <row r="155" spans="1:13" ht="20.25" customHeight="1" hidden="1">
      <c r="A155" s="90" t="s">
        <v>42</v>
      </c>
      <c r="B155" s="116" t="s">
        <v>43</v>
      </c>
      <c r="C155" s="65"/>
      <c r="D155" s="79"/>
      <c r="E155" s="79"/>
      <c r="F155" s="79"/>
      <c r="G155" s="79"/>
      <c r="H155" s="30" t="s">
        <v>27</v>
      </c>
      <c r="I155" s="30" t="s">
        <v>24</v>
      </c>
      <c r="J155" s="30" t="s">
        <v>25</v>
      </c>
      <c r="K155" s="30" t="s">
        <v>40</v>
      </c>
      <c r="L155" s="30" t="s">
        <v>41</v>
      </c>
      <c r="M155" s="47">
        <v>23092.8</v>
      </c>
    </row>
    <row r="156" spans="1:13" ht="20.25" customHeight="1" hidden="1">
      <c r="A156" s="91"/>
      <c r="B156" s="117"/>
      <c r="C156" s="65"/>
      <c r="D156" s="79"/>
      <c r="E156" s="79"/>
      <c r="F156" s="79"/>
      <c r="G156" s="79"/>
      <c r="H156" s="30" t="s">
        <v>27</v>
      </c>
      <c r="I156" s="30" t="s">
        <v>24</v>
      </c>
      <c r="J156" s="30" t="s">
        <v>25</v>
      </c>
      <c r="K156" s="30" t="s">
        <v>40</v>
      </c>
      <c r="L156" s="30" t="s">
        <v>30</v>
      </c>
      <c r="M156" s="47">
        <v>68.7</v>
      </c>
    </row>
    <row r="157" spans="1:13" ht="20.25" customHeight="1" hidden="1">
      <c r="A157" s="91"/>
      <c r="B157" s="117"/>
      <c r="C157" s="65"/>
      <c r="D157" s="79"/>
      <c r="E157" s="79"/>
      <c r="F157" s="79"/>
      <c r="G157" s="79"/>
      <c r="H157" s="30" t="s">
        <v>27</v>
      </c>
      <c r="I157" s="30" t="s">
        <v>24</v>
      </c>
      <c r="J157" s="30" t="s">
        <v>25</v>
      </c>
      <c r="K157" s="30" t="s">
        <v>40</v>
      </c>
      <c r="L157" s="30" t="s">
        <v>31</v>
      </c>
      <c r="M157" s="47">
        <v>1438397.1</v>
      </c>
    </row>
    <row r="158" spans="1:13" ht="20.25" customHeight="1" hidden="1">
      <c r="A158" s="92"/>
      <c r="B158" s="118"/>
      <c r="C158" s="65"/>
      <c r="D158" s="79"/>
      <c r="E158" s="79"/>
      <c r="F158" s="79"/>
      <c r="G158" s="79"/>
      <c r="H158" s="30" t="s">
        <v>27</v>
      </c>
      <c r="I158" s="30" t="s">
        <v>24</v>
      </c>
      <c r="J158" s="30" t="s">
        <v>25</v>
      </c>
      <c r="K158" s="30" t="s">
        <v>40</v>
      </c>
      <c r="L158" s="30" t="s">
        <v>32</v>
      </c>
      <c r="M158" s="47">
        <v>26975.6</v>
      </c>
    </row>
    <row r="159" spans="1:13" ht="22.5" customHeight="1" hidden="1">
      <c r="A159" s="90" t="s">
        <v>44</v>
      </c>
      <c r="B159" s="116" t="s">
        <v>45</v>
      </c>
      <c r="C159" s="65"/>
      <c r="D159" s="79"/>
      <c r="E159" s="79"/>
      <c r="F159" s="79"/>
      <c r="G159" s="79"/>
      <c r="H159" s="30" t="s">
        <v>27</v>
      </c>
      <c r="I159" s="30" t="s">
        <v>24</v>
      </c>
      <c r="J159" s="30" t="s">
        <v>46</v>
      </c>
      <c r="K159" s="30" t="s">
        <v>47</v>
      </c>
      <c r="L159" s="30" t="s">
        <v>31</v>
      </c>
      <c r="M159" s="47">
        <v>319556.911</v>
      </c>
    </row>
    <row r="160" spans="1:13" ht="22.5" customHeight="1" hidden="1">
      <c r="A160" s="92"/>
      <c r="B160" s="118"/>
      <c r="C160" s="65"/>
      <c r="D160" s="79"/>
      <c r="E160" s="79"/>
      <c r="F160" s="79"/>
      <c r="G160" s="79"/>
      <c r="H160" s="30" t="s">
        <v>27</v>
      </c>
      <c r="I160" s="30" t="s">
        <v>24</v>
      </c>
      <c r="J160" s="30" t="s">
        <v>46</v>
      </c>
      <c r="K160" s="30" t="s">
        <v>47</v>
      </c>
      <c r="L160" s="30" t="s">
        <v>32</v>
      </c>
      <c r="M160" s="47">
        <v>10521.136</v>
      </c>
    </row>
    <row r="161" spans="1:13" ht="40.5" customHeight="1" hidden="1">
      <c r="A161" s="90" t="s">
        <v>48</v>
      </c>
      <c r="B161" s="116" t="s">
        <v>49</v>
      </c>
      <c r="C161" s="65"/>
      <c r="D161" s="79"/>
      <c r="E161" s="79"/>
      <c r="F161" s="79"/>
      <c r="G161" s="79"/>
      <c r="H161" s="30" t="s">
        <v>27</v>
      </c>
      <c r="I161" s="30" t="s">
        <v>24</v>
      </c>
      <c r="J161" s="30" t="s">
        <v>46</v>
      </c>
      <c r="K161" s="30" t="s">
        <v>50</v>
      </c>
      <c r="L161" s="30" t="s">
        <v>31</v>
      </c>
      <c r="M161" s="47">
        <v>1421956.9</v>
      </c>
    </row>
    <row r="162" spans="1:13" ht="40.5" customHeight="1" hidden="1">
      <c r="A162" s="92"/>
      <c r="B162" s="118"/>
      <c r="C162" s="65"/>
      <c r="D162" s="79"/>
      <c r="E162" s="79"/>
      <c r="F162" s="79"/>
      <c r="G162" s="79"/>
      <c r="H162" s="30" t="s">
        <v>27</v>
      </c>
      <c r="I162" s="30" t="s">
        <v>24</v>
      </c>
      <c r="J162" s="30" t="s">
        <v>46</v>
      </c>
      <c r="K162" s="30" t="s">
        <v>50</v>
      </c>
      <c r="L162" s="30" t="s">
        <v>32</v>
      </c>
      <c r="M162" s="47">
        <v>30395.6</v>
      </c>
    </row>
    <row r="163" spans="1:13" ht="38.25" hidden="1">
      <c r="A163" s="38" t="s">
        <v>51</v>
      </c>
      <c r="B163" s="79" t="s">
        <v>52</v>
      </c>
      <c r="C163" s="65"/>
      <c r="D163" s="79"/>
      <c r="E163" s="79"/>
      <c r="F163" s="79"/>
      <c r="G163" s="79"/>
      <c r="H163" s="30" t="s">
        <v>27</v>
      </c>
      <c r="I163" s="30" t="s">
        <v>24</v>
      </c>
      <c r="J163" s="30" t="s">
        <v>46</v>
      </c>
      <c r="K163" s="30" t="s">
        <v>53</v>
      </c>
      <c r="L163" s="30" t="s">
        <v>31</v>
      </c>
      <c r="M163" s="47">
        <v>308304.509</v>
      </c>
    </row>
    <row r="164" spans="1:13" ht="25.5" hidden="1">
      <c r="A164" s="38" t="s">
        <v>54</v>
      </c>
      <c r="B164" s="79" t="s">
        <v>55</v>
      </c>
      <c r="C164" s="65"/>
      <c r="D164" s="79"/>
      <c r="E164" s="79"/>
      <c r="F164" s="79"/>
      <c r="G164" s="79"/>
      <c r="H164" s="30" t="s">
        <v>27</v>
      </c>
      <c r="I164" s="30" t="s">
        <v>24</v>
      </c>
      <c r="J164" s="30" t="s">
        <v>46</v>
      </c>
      <c r="K164" s="30" t="s">
        <v>56</v>
      </c>
      <c r="L164" s="30" t="s">
        <v>31</v>
      </c>
      <c r="M164" s="47">
        <v>8690</v>
      </c>
    </row>
    <row r="165" spans="1:13" ht="15" hidden="1">
      <c r="A165" s="90" t="s">
        <v>57</v>
      </c>
      <c r="B165" s="116" t="s">
        <v>58</v>
      </c>
      <c r="C165" s="65"/>
      <c r="D165" s="79"/>
      <c r="E165" s="79"/>
      <c r="F165" s="79"/>
      <c r="G165" s="79"/>
      <c r="H165" s="30" t="s">
        <v>27</v>
      </c>
      <c r="I165" s="30" t="s">
        <v>24</v>
      </c>
      <c r="J165" s="30" t="s">
        <v>25</v>
      </c>
      <c r="K165" s="30" t="s">
        <v>59</v>
      </c>
      <c r="L165" s="30" t="s">
        <v>30</v>
      </c>
      <c r="M165" s="47">
        <v>3018</v>
      </c>
    </row>
    <row r="166" spans="1:13" ht="15" hidden="1">
      <c r="A166" s="91"/>
      <c r="B166" s="117"/>
      <c r="C166" s="65"/>
      <c r="D166" s="79"/>
      <c r="E166" s="79"/>
      <c r="F166" s="79"/>
      <c r="G166" s="79"/>
      <c r="H166" s="30" t="s">
        <v>27</v>
      </c>
      <c r="I166" s="30" t="s">
        <v>24</v>
      </c>
      <c r="J166" s="30" t="s">
        <v>25</v>
      </c>
      <c r="K166" s="30" t="s">
        <v>59</v>
      </c>
      <c r="L166" s="30" t="s">
        <v>29</v>
      </c>
      <c r="M166" s="47">
        <v>61154.100000000006</v>
      </c>
    </row>
    <row r="167" spans="1:13" ht="15" hidden="1">
      <c r="A167" s="92"/>
      <c r="B167" s="118"/>
      <c r="C167" s="65"/>
      <c r="D167" s="79"/>
      <c r="E167" s="79"/>
      <c r="F167" s="79"/>
      <c r="G167" s="79"/>
      <c r="H167" s="30" t="s">
        <v>27</v>
      </c>
      <c r="I167" s="30" t="s">
        <v>24</v>
      </c>
      <c r="J167" s="30" t="s">
        <v>25</v>
      </c>
      <c r="K167" s="30" t="s">
        <v>59</v>
      </c>
      <c r="L167" s="30" t="s">
        <v>60</v>
      </c>
      <c r="M167" s="47">
        <v>1400.5</v>
      </c>
    </row>
    <row r="168" spans="1:13" ht="15" hidden="1">
      <c r="A168" s="90" t="s">
        <v>61</v>
      </c>
      <c r="B168" s="116" t="s">
        <v>62</v>
      </c>
      <c r="C168" s="65"/>
      <c r="D168" s="79"/>
      <c r="E168" s="79"/>
      <c r="F168" s="79"/>
      <c r="G168" s="79"/>
      <c r="H168" s="30" t="s">
        <v>27</v>
      </c>
      <c r="I168" s="30" t="s">
        <v>24</v>
      </c>
      <c r="J168" s="30" t="s">
        <v>46</v>
      </c>
      <c r="K168" s="30" t="s">
        <v>59</v>
      </c>
      <c r="L168" s="30" t="s">
        <v>29</v>
      </c>
      <c r="M168" s="47">
        <v>110952.5</v>
      </c>
    </row>
    <row r="169" spans="1:13" ht="15" hidden="1">
      <c r="A169" s="92"/>
      <c r="B169" s="118"/>
      <c r="C169" s="65"/>
      <c r="D169" s="79"/>
      <c r="E169" s="79"/>
      <c r="F169" s="79"/>
      <c r="G169" s="79"/>
      <c r="H169" s="30" t="s">
        <v>27</v>
      </c>
      <c r="I169" s="30" t="s">
        <v>24</v>
      </c>
      <c r="J169" s="30" t="s">
        <v>46</v>
      </c>
      <c r="K169" s="30" t="s">
        <v>59</v>
      </c>
      <c r="L169" s="30" t="s">
        <v>60</v>
      </c>
      <c r="M169" s="47">
        <v>2009.5</v>
      </c>
    </row>
    <row r="170" spans="1:13" ht="27.75" customHeight="1" hidden="1">
      <c r="A170" s="90" t="s">
        <v>63</v>
      </c>
      <c r="B170" s="116" t="s">
        <v>64</v>
      </c>
      <c r="C170" s="65"/>
      <c r="D170" s="79"/>
      <c r="E170" s="79"/>
      <c r="F170" s="79"/>
      <c r="G170" s="79"/>
      <c r="H170" s="30" t="s">
        <v>27</v>
      </c>
      <c r="I170" s="30" t="s">
        <v>24</v>
      </c>
      <c r="J170" s="30" t="s">
        <v>24</v>
      </c>
      <c r="K170" s="30" t="s">
        <v>59</v>
      </c>
      <c r="L170" s="30" t="s">
        <v>29</v>
      </c>
      <c r="M170" s="47">
        <v>4635.23</v>
      </c>
    </row>
    <row r="171" spans="1:13" ht="27.75" customHeight="1" hidden="1">
      <c r="A171" s="92"/>
      <c r="B171" s="118"/>
      <c r="C171" s="65"/>
      <c r="D171" s="79"/>
      <c r="E171" s="79"/>
      <c r="F171" s="79"/>
      <c r="G171" s="79"/>
      <c r="H171" s="30" t="s">
        <v>27</v>
      </c>
      <c r="I171" s="30" t="s">
        <v>24</v>
      </c>
      <c r="J171" s="30" t="s">
        <v>24</v>
      </c>
      <c r="K171" s="30" t="s">
        <v>59</v>
      </c>
      <c r="L171" s="30" t="s">
        <v>60</v>
      </c>
      <c r="M171" s="47">
        <v>110.67</v>
      </c>
    </row>
    <row r="172" spans="1:13" ht="45.75" customHeight="1" hidden="1">
      <c r="A172" s="90" t="s">
        <v>65</v>
      </c>
      <c r="B172" s="116" t="s">
        <v>66</v>
      </c>
      <c r="C172" s="65"/>
      <c r="D172" s="79"/>
      <c r="E172" s="79"/>
      <c r="F172" s="79"/>
      <c r="G172" s="79"/>
      <c r="H172" s="30" t="s">
        <v>27</v>
      </c>
      <c r="I172" s="30" t="s">
        <v>24</v>
      </c>
      <c r="J172" s="30" t="s">
        <v>25</v>
      </c>
      <c r="K172" s="30" t="s">
        <v>67</v>
      </c>
      <c r="L172" s="30" t="s">
        <v>68</v>
      </c>
      <c r="M172" s="47">
        <v>1413.642</v>
      </c>
    </row>
    <row r="173" spans="1:13" ht="45.75" customHeight="1" hidden="1">
      <c r="A173" s="92"/>
      <c r="B173" s="118"/>
      <c r="C173" s="65"/>
      <c r="D173" s="79"/>
      <c r="E173" s="79"/>
      <c r="F173" s="79"/>
      <c r="G173" s="79"/>
      <c r="H173" s="30" t="s">
        <v>27</v>
      </c>
      <c r="I173" s="30" t="s">
        <v>24</v>
      </c>
      <c r="J173" s="30" t="s">
        <v>25</v>
      </c>
      <c r="K173" s="30" t="s">
        <v>67</v>
      </c>
      <c r="L173" s="30" t="s">
        <v>29</v>
      </c>
      <c r="M173" s="47">
        <v>92996.358</v>
      </c>
    </row>
    <row r="174" spans="1:13" ht="76.5" hidden="1">
      <c r="A174" s="38" t="s">
        <v>69</v>
      </c>
      <c r="B174" s="79" t="s">
        <v>70</v>
      </c>
      <c r="C174" s="65"/>
      <c r="D174" s="79"/>
      <c r="E174" s="79"/>
      <c r="F174" s="79"/>
      <c r="G174" s="79"/>
      <c r="H174" s="30" t="s">
        <v>27</v>
      </c>
      <c r="I174" s="30" t="s">
        <v>24</v>
      </c>
      <c r="J174" s="30" t="s">
        <v>46</v>
      </c>
      <c r="K174" s="30" t="s">
        <v>67</v>
      </c>
      <c r="L174" s="30" t="s">
        <v>29</v>
      </c>
      <c r="M174" s="47">
        <v>27744.2</v>
      </c>
    </row>
    <row r="175" spans="1:13" ht="89.25" hidden="1">
      <c r="A175" s="38" t="s">
        <v>71</v>
      </c>
      <c r="B175" s="79" t="s">
        <v>72</v>
      </c>
      <c r="C175" s="65"/>
      <c r="D175" s="79"/>
      <c r="E175" s="79"/>
      <c r="F175" s="79"/>
      <c r="G175" s="79"/>
      <c r="H175" s="41" t="s">
        <v>27</v>
      </c>
      <c r="I175" s="41" t="s">
        <v>24</v>
      </c>
      <c r="J175" s="41" t="s">
        <v>46</v>
      </c>
      <c r="K175" s="41" t="s">
        <v>67</v>
      </c>
      <c r="L175" s="41" t="s">
        <v>29</v>
      </c>
      <c r="M175" s="48">
        <v>6000</v>
      </c>
    </row>
    <row r="176" spans="1:13" ht="76.5" hidden="1">
      <c r="A176" s="38" t="s">
        <v>73</v>
      </c>
      <c r="B176" s="79" t="s">
        <v>74</v>
      </c>
      <c r="C176" s="65"/>
      <c r="D176" s="79"/>
      <c r="E176" s="79"/>
      <c r="F176" s="79"/>
      <c r="G176" s="79"/>
      <c r="H176" s="30" t="s">
        <v>27</v>
      </c>
      <c r="I176" s="30" t="s">
        <v>24</v>
      </c>
      <c r="J176" s="30" t="s">
        <v>75</v>
      </c>
      <c r="K176" s="30" t="s">
        <v>76</v>
      </c>
      <c r="L176" s="30" t="s">
        <v>31</v>
      </c>
      <c r="M176" s="47">
        <v>116678.2</v>
      </c>
    </row>
    <row r="177" spans="1:13" ht="25.5" customHeight="1" hidden="1">
      <c r="A177" s="90" t="s">
        <v>77</v>
      </c>
      <c r="B177" s="116" t="s">
        <v>78</v>
      </c>
      <c r="C177" s="65"/>
      <c r="D177" s="79"/>
      <c r="E177" s="79"/>
      <c r="F177" s="79"/>
      <c r="G177" s="79"/>
      <c r="H177" s="30" t="s">
        <v>27</v>
      </c>
      <c r="I177" s="30" t="s">
        <v>24</v>
      </c>
      <c r="J177" s="30" t="s">
        <v>75</v>
      </c>
      <c r="K177" s="30" t="s">
        <v>79</v>
      </c>
      <c r="L177" s="30" t="s">
        <v>41</v>
      </c>
      <c r="M177" s="47">
        <v>5443.1</v>
      </c>
    </row>
    <row r="178" spans="1:13" ht="25.5" customHeight="1" hidden="1">
      <c r="A178" s="91"/>
      <c r="B178" s="117"/>
      <c r="C178" s="65"/>
      <c r="D178" s="79"/>
      <c r="E178" s="79"/>
      <c r="F178" s="79"/>
      <c r="G178" s="79"/>
      <c r="H178" s="30" t="s">
        <v>27</v>
      </c>
      <c r="I178" s="30" t="s">
        <v>24</v>
      </c>
      <c r="J178" s="30" t="s">
        <v>75</v>
      </c>
      <c r="K178" s="30" t="s">
        <v>79</v>
      </c>
      <c r="L178" s="30" t="s">
        <v>30</v>
      </c>
      <c r="M178" s="47">
        <v>265</v>
      </c>
    </row>
    <row r="179" spans="1:13" ht="25.5" customHeight="1" hidden="1">
      <c r="A179" s="91"/>
      <c r="B179" s="117"/>
      <c r="C179" s="65"/>
      <c r="D179" s="79"/>
      <c r="E179" s="79"/>
      <c r="F179" s="79"/>
      <c r="G179" s="79"/>
      <c r="H179" s="30" t="s">
        <v>27</v>
      </c>
      <c r="I179" s="30" t="s">
        <v>24</v>
      </c>
      <c r="J179" s="30" t="s">
        <v>75</v>
      </c>
      <c r="K179" s="30" t="s">
        <v>79</v>
      </c>
      <c r="L179" s="30" t="s">
        <v>36</v>
      </c>
      <c r="M179" s="47">
        <v>13.515</v>
      </c>
    </row>
    <row r="180" spans="1:13" ht="25.5" customHeight="1" hidden="1">
      <c r="A180" s="92"/>
      <c r="B180" s="118"/>
      <c r="C180" s="65"/>
      <c r="D180" s="79"/>
      <c r="E180" s="79"/>
      <c r="F180" s="79"/>
      <c r="G180" s="79"/>
      <c r="H180" s="30" t="s">
        <v>27</v>
      </c>
      <c r="I180" s="30" t="s">
        <v>24</v>
      </c>
      <c r="J180" s="30" t="s">
        <v>75</v>
      </c>
      <c r="K180" s="30" t="s">
        <v>79</v>
      </c>
      <c r="L180" s="30" t="s">
        <v>37</v>
      </c>
      <c r="M180" s="47">
        <v>3.985</v>
      </c>
    </row>
    <row r="181" spans="1:13" ht="38.25" hidden="1">
      <c r="A181" s="40" t="s">
        <v>18</v>
      </c>
      <c r="B181" s="33" t="s">
        <v>80</v>
      </c>
      <c r="C181" s="65"/>
      <c r="D181" s="79"/>
      <c r="E181" s="79"/>
      <c r="F181" s="78" t="s">
        <v>17</v>
      </c>
      <c r="G181" s="79"/>
      <c r="H181" s="30" t="s">
        <v>17</v>
      </c>
      <c r="I181" s="30" t="s">
        <v>17</v>
      </c>
      <c r="J181" s="30" t="s">
        <v>17</v>
      </c>
      <c r="K181" s="30" t="s">
        <v>17</v>
      </c>
      <c r="L181" s="30" t="s">
        <v>17</v>
      </c>
      <c r="M181" s="46">
        <f>SUM(M182:M205)</f>
        <v>206767.6</v>
      </c>
    </row>
    <row r="182" spans="1:13" ht="15" hidden="1">
      <c r="A182" s="120" t="s">
        <v>81</v>
      </c>
      <c r="B182" s="116" t="s">
        <v>82</v>
      </c>
      <c r="C182" s="65"/>
      <c r="D182" s="79"/>
      <c r="E182" s="79"/>
      <c r="F182" s="78"/>
      <c r="G182" s="79"/>
      <c r="H182" s="30" t="s">
        <v>27</v>
      </c>
      <c r="I182" s="30" t="s">
        <v>24</v>
      </c>
      <c r="J182" s="30" t="s">
        <v>75</v>
      </c>
      <c r="K182" s="30" t="s">
        <v>110</v>
      </c>
      <c r="L182" s="30" t="s">
        <v>86</v>
      </c>
      <c r="M182" s="47">
        <v>28285</v>
      </c>
    </row>
    <row r="183" spans="1:13" ht="15" hidden="1">
      <c r="A183" s="121"/>
      <c r="B183" s="117"/>
      <c r="C183" s="65"/>
      <c r="D183" s="79"/>
      <c r="E183" s="79"/>
      <c r="F183" s="78"/>
      <c r="G183" s="79"/>
      <c r="H183" s="30" t="s">
        <v>27</v>
      </c>
      <c r="I183" s="30" t="s">
        <v>24</v>
      </c>
      <c r="J183" s="30" t="s">
        <v>75</v>
      </c>
      <c r="K183" s="30" t="s">
        <v>110</v>
      </c>
      <c r="L183" s="30" t="s">
        <v>87</v>
      </c>
      <c r="M183" s="47">
        <v>4699.4</v>
      </c>
    </row>
    <row r="184" spans="1:13" ht="15" hidden="1">
      <c r="A184" s="121"/>
      <c r="B184" s="117"/>
      <c r="C184" s="65"/>
      <c r="D184" s="79"/>
      <c r="E184" s="79"/>
      <c r="F184" s="78"/>
      <c r="G184" s="79"/>
      <c r="H184" s="30" t="s">
        <v>27</v>
      </c>
      <c r="I184" s="30" t="s">
        <v>24</v>
      </c>
      <c r="J184" s="30" t="s">
        <v>75</v>
      </c>
      <c r="K184" s="30" t="s">
        <v>111</v>
      </c>
      <c r="L184" s="30" t="s">
        <v>87</v>
      </c>
      <c r="M184" s="47">
        <v>80.5</v>
      </c>
    </row>
    <row r="185" spans="1:13" ht="15" hidden="1">
      <c r="A185" s="121"/>
      <c r="B185" s="117"/>
      <c r="C185" s="65"/>
      <c r="D185" s="79"/>
      <c r="E185" s="79"/>
      <c r="F185" s="78"/>
      <c r="G185" s="79"/>
      <c r="H185" s="30" t="s">
        <v>27</v>
      </c>
      <c r="I185" s="30" t="s">
        <v>24</v>
      </c>
      <c r="J185" s="30" t="s">
        <v>75</v>
      </c>
      <c r="K185" s="30" t="s">
        <v>111</v>
      </c>
      <c r="L185" s="30" t="s">
        <v>30</v>
      </c>
      <c r="M185" s="47">
        <v>3449.3</v>
      </c>
    </row>
    <row r="186" spans="1:13" ht="15" hidden="1">
      <c r="A186" s="121"/>
      <c r="B186" s="117"/>
      <c r="C186" s="65"/>
      <c r="D186" s="79"/>
      <c r="E186" s="79"/>
      <c r="F186" s="78"/>
      <c r="G186" s="79"/>
      <c r="H186" s="30" t="s">
        <v>27</v>
      </c>
      <c r="I186" s="30" t="s">
        <v>24</v>
      </c>
      <c r="J186" s="30" t="s">
        <v>75</v>
      </c>
      <c r="K186" s="30" t="s">
        <v>111</v>
      </c>
      <c r="L186" s="30" t="s">
        <v>36</v>
      </c>
      <c r="M186" s="47">
        <v>128.4</v>
      </c>
    </row>
    <row r="187" spans="1:13" ht="15" hidden="1">
      <c r="A187" s="121"/>
      <c r="B187" s="117"/>
      <c r="C187" s="65"/>
      <c r="D187" s="79"/>
      <c r="E187" s="79"/>
      <c r="F187" s="78"/>
      <c r="G187" s="79"/>
      <c r="H187" s="30" t="s">
        <v>27</v>
      </c>
      <c r="I187" s="30" t="s">
        <v>24</v>
      </c>
      <c r="J187" s="30" t="s">
        <v>75</v>
      </c>
      <c r="K187" s="30" t="s">
        <v>111</v>
      </c>
      <c r="L187" s="30" t="s">
        <v>37</v>
      </c>
      <c r="M187" s="47">
        <v>4.4</v>
      </c>
    </row>
    <row r="188" spans="1:13" ht="15" hidden="1">
      <c r="A188" s="122"/>
      <c r="B188" s="118"/>
      <c r="C188" s="65"/>
      <c r="D188" s="79"/>
      <c r="E188" s="79"/>
      <c r="F188" s="78"/>
      <c r="G188" s="79"/>
      <c r="H188" s="30" t="s">
        <v>27</v>
      </c>
      <c r="I188" s="30" t="s">
        <v>24</v>
      </c>
      <c r="J188" s="30" t="s">
        <v>75</v>
      </c>
      <c r="K188" s="30" t="s">
        <v>112</v>
      </c>
      <c r="L188" s="30" t="s">
        <v>30</v>
      </c>
      <c r="M188" s="48">
        <v>1707.4</v>
      </c>
    </row>
    <row r="189" spans="1:13" ht="15" hidden="1">
      <c r="A189" s="120" t="s">
        <v>83</v>
      </c>
      <c r="B189" s="116" t="s">
        <v>84</v>
      </c>
      <c r="C189" s="65"/>
      <c r="D189" s="79"/>
      <c r="E189" s="79"/>
      <c r="F189" s="78"/>
      <c r="G189" s="79"/>
      <c r="H189" s="30" t="s">
        <v>27</v>
      </c>
      <c r="I189" s="30" t="s">
        <v>24</v>
      </c>
      <c r="J189" s="30" t="s">
        <v>75</v>
      </c>
      <c r="K189" s="30" t="s">
        <v>85</v>
      </c>
      <c r="L189" s="30" t="s">
        <v>86</v>
      </c>
      <c r="M189" s="47">
        <v>1878.7</v>
      </c>
    </row>
    <row r="190" spans="1:13" ht="15" hidden="1">
      <c r="A190" s="121"/>
      <c r="B190" s="117"/>
      <c r="C190" s="65"/>
      <c r="D190" s="79"/>
      <c r="E190" s="79"/>
      <c r="F190" s="78"/>
      <c r="G190" s="79"/>
      <c r="H190" s="30" t="s">
        <v>27</v>
      </c>
      <c r="I190" s="30" t="s">
        <v>24</v>
      </c>
      <c r="J190" s="30" t="s">
        <v>75</v>
      </c>
      <c r="K190" s="30" t="s">
        <v>85</v>
      </c>
      <c r="L190" s="30" t="s">
        <v>87</v>
      </c>
      <c r="M190" s="47">
        <v>340.5</v>
      </c>
    </row>
    <row r="191" spans="1:13" ht="15" hidden="1">
      <c r="A191" s="121"/>
      <c r="B191" s="117"/>
      <c r="C191" s="65"/>
      <c r="D191" s="79"/>
      <c r="E191" s="79"/>
      <c r="F191" s="78"/>
      <c r="G191" s="79"/>
      <c r="H191" s="30" t="s">
        <v>27</v>
      </c>
      <c r="I191" s="30" t="s">
        <v>24</v>
      </c>
      <c r="J191" s="30" t="s">
        <v>75</v>
      </c>
      <c r="K191" s="30" t="s">
        <v>85</v>
      </c>
      <c r="L191" s="30" t="s">
        <v>30</v>
      </c>
      <c r="M191" s="47">
        <v>253.6</v>
      </c>
    </row>
    <row r="192" spans="1:13" ht="15" hidden="1">
      <c r="A192" s="121"/>
      <c r="B192" s="117"/>
      <c r="C192" s="65"/>
      <c r="D192" s="79"/>
      <c r="E192" s="79"/>
      <c r="F192" s="78"/>
      <c r="G192" s="79"/>
      <c r="H192" s="30" t="s">
        <v>27</v>
      </c>
      <c r="I192" s="30" t="s">
        <v>24</v>
      </c>
      <c r="J192" s="30" t="s">
        <v>75</v>
      </c>
      <c r="K192" s="30" t="s">
        <v>88</v>
      </c>
      <c r="L192" s="30" t="s">
        <v>86</v>
      </c>
      <c r="M192" s="47">
        <v>2114.7</v>
      </c>
    </row>
    <row r="193" spans="1:13" ht="15" hidden="1">
      <c r="A193" s="121"/>
      <c r="B193" s="117"/>
      <c r="C193" s="65"/>
      <c r="D193" s="79"/>
      <c r="E193" s="79"/>
      <c r="F193" s="78"/>
      <c r="G193" s="79"/>
      <c r="H193" s="30" t="s">
        <v>27</v>
      </c>
      <c r="I193" s="30" t="s">
        <v>24</v>
      </c>
      <c r="J193" s="30" t="s">
        <v>75</v>
      </c>
      <c r="K193" s="30" t="s">
        <v>88</v>
      </c>
      <c r="L193" s="30" t="s">
        <v>87</v>
      </c>
      <c r="M193" s="47">
        <v>383.2</v>
      </c>
    </row>
    <row r="194" spans="1:13" ht="15" hidden="1">
      <c r="A194" s="121"/>
      <c r="B194" s="117"/>
      <c r="C194" s="65"/>
      <c r="D194" s="79"/>
      <c r="E194" s="79"/>
      <c r="F194" s="78"/>
      <c r="G194" s="79"/>
      <c r="H194" s="30" t="s">
        <v>27</v>
      </c>
      <c r="I194" s="30" t="s">
        <v>24</v>
      </c>
      <c r="J194" s="30" t="s">
        <v>75</v>
      </c>
      <c r="K194" s="30" t="s">
        <v>88</v>
      </c>
      <c r="L194" s="30" t="s">
        <v>30</v>
      </c>
      <c r="M194" s="47">
        <v>337.8</v>
      </c>
    </row>
    <row r="195" spans="1:13" ht="15" hidden="1">
      <c r="A195" s="121"/>
      <c r="B195" s="117"/>
      <c r="C195" s="65"/>
      <c r="D195" s="79"/>
      <c r="E195" s="79"/>
      <c r="F195" s="78"/>
      <c r="G195" s="79"/>
      <c r="H195" s="30" t="s">
        <v>27</v>
      </c>
      <c r="I195" s="30" t="s">
        <v>24</v>
      </c>
      <c r="J195" s="30" t="s">
        <v>75</v>
      </c>
      <c r="K195" s="30" t="s">
        <v>89</v>
      </c>
      <c r="L195" s="30" t="s">
        <v>30</v>
      </c>
      <c r="M195" s="47">
        <v>238.2</v>
      </c>
    </row>
    <row r="196" spans="1:13" ht="15" hidden="1">
      <c r="A196" s="122"/>
      <c r="B196" s="118"/>
      <c r="C196" s="65"/>
      <c r="D196" s="79"/>
      <c r="E196" s="79"/>
      <c r="F196" s="78"/>
      <c r="G196" s="79"/>
      <c r="H196" s="30" t="s">
        <v>27</v>
      </c>
      <c r="I196" s="30" t="s">
        <v>24</v>
      </c>
      <c r="J196" s="30" t="s">
        <v>75</v>
      </c>
      <c r="K196" s="30" t="s">
        <v>90</v>
      </c>
      <c r="L196" s="30" t="s">
        <v>30</v>
      </c>
      <c r="M196" s="47">
        <v>232.4</v>
      </c>
    </row>
    <row r="197" spans="1:13" ht="21" customHeight="1" hidden="1">
      <c r="A197" s="120" t="s">
        <v>91</v>
      </c>
      <c r="B197" s="116" t="s">
        <v>92</v>
      </c>
      <c r="C197" s="65"/>
      <c r="D197" s="79"/>
      <c r="E197" s="79"/>
      <c r="F197" s="78"/>
      <c r="G197" s="79"/>
      <c r="H197" s="30" t="s">
        <v>27</v>
      </c>
      <c r="I197" s="30" t="s">
        <v>93</v>
      </c>
      <c r="J197" s="30" t="s">
        <v>94</v>
      </c>
      <c r="K197" s="30" t="s">
        <v>95</v>
      </c>
      <c r="L197" s="30" t="s">
        <v>30</v>
      </c>
      <c r="M197" s="47">
        <v>202.3</v>
      </c>
    </row>
    <row r="198" spans="1:13" ht="21" customHeight="1" hidden="1">
      <c r="A198" s="122"/>
      <c r="B198" s="118"/>
      <c r="C198" s="65"/>
      <c r="D198" s="79"/>
      <c r="E198" s="79"/>
      <c r="F198" s="78"/>
      <c r="G198" s="79"/>
      <c r="H198" s="30" t="s">
        <v>27</v>
      </c>
      <c r="I198" s="30" t="s">
        <v>93</v>
      </c>
      <c r="J198" s="30" t="s">
        <v>94</v>
      </c>
      <c r="K198" s="30" t="s">
        <v>95</v>
      </c>
      <c r="L198" s="30" t="s">
        <v>96</v>
      </c>
      <c r="M198" s="47">
        <v>63222</v>
      </c>
    </row>
    <row r="199" spans="1:13" ht="26.25" customHeight="1" hidden="1">
      <c r="A199" s="120" t="s">
        <v>99</v>
      </c>
      <c r="B199" s="116" t="s">
        <v>100</v>
      </c>
      <c r="C199" s="65"/>
      <c r="D199" s="79"/>
      <c r="E199" s="79"/>
      <c r="F199" s="78"/>
      <c r="G199" s="79"/>
      <c r="H199" s="30" t="s">
        <v>27</v>
      </c>
      <c r="I199" s="30" t="s">
        <v>93</v>
      </c>
      <c r="J199" s="30" t="s">
        <v>94</v>
      </c>
      <c r="K199" s="30" t="s">
        <v>97</v>
      </c>
      <c r="L199" s="30" t="s">
        <v>30</v>
      </c>
      <c r="M199" s="47">
        <v>41</v>
      </c>
    </row>
    <row r="200" spans="1:13" ht="26.25" customHeight="1" hidden="1">
      <c r="A200" s="122"/>
      <c r="B200" s="118"/>
      <c r="C200" s="65"/>
      <c r="D200" s="79"/>
      <c r="E200" s="79"/>
      <c r="F200" s="78"/>
      <c r="G200" s="79"/>
      <c r="H200" s="30" t="s">
        <v>27</v>
      </c>
      <c r="I200" s="30" t="s">
        <v>93</v>
      </c>
      <c r="J200" s="30" t="s">
        <v>94</v>
      </c>
      <c r="K200" s="30" t="s">
        <v>97</v>
      </c>
      <c r="L200" s="30" t="s">
        <v>98</v>
      </c>
      <c r="M200" s="47">
        <v>13702.8</v>
      </c>
    </row>
    <row r="201" spans="1:13" ht="26.25" customHeight="1" hidden="1">
      <c r="A201" s="120" t="s">
        <v>101</v>
      </c>
      <c r="B201" s="116" t="s">
        <v>102</v>
      </c>
      <c r="C201" s="65"/>
      <c r="D201" s="79"/>
      <c r="E201" s="79"/>
      <c r="F201" s="78"/>
      <c r="G201" s="79"/>
      <c r="H201" s="30" t="s">
        <v>27</v>
      </c>
      <c r="I201" s="30" t="s">
        <v>93</v>
      </c>
      <c r="J201" s="30" t="s">
        <v>94</v>
      </c>
      <c r="K201" s="30" t="s">
        <v>103</v>
      </c>
      <c r="L201" s="30" t="s">
        <v>30</v>
      </c>
      <c r="M201" s="47">
        <v>16.9</v>
      </c>
    </row>
    <row r="202" spans="1:13" ht="26.25" customHeight="1" hidden="1">
      <c r="A202" s="122"/>
      <c r="B202" s="118"/>
      <c r="C202" s="65"/>
      <c r="D202" s="79"/>
      <c r="E202" s="79"/>
      <c r="F202" s="78"/>
      <c r="G202" s="79"/>
      <c r="H202" s="30" t="s">
        <v>27</v>
      </c>
      <c r="I202" s="30" t="s">
        <v>93</v>
      </c>
      <c r="J202" s="30" t="s">
        <v>94</v>
      </c>
      <c r="K202" s="30" t="s">
        <v>103</v>
      </c>
      <c r="L202" s="30" t="s">
        <v>98</v>
      </c>
      <c r="M202" s="47">
        <v>8252.4</v>
      </c>
    </row>
    <row r="203" spans="1:13" ht="25.5" customHeight="1" hidden="1">
      <c r="A203" s="120" t="s">
        <v>105</v>
      </c>
      <c r="B203" s="116" t="s">
        <v>106</v>
      </c>
      <c r="C203" s="65"/>
      <c r="D203" s="79"/>
      <c r="E203" s="79"/>
      <c r="F203" s="78"/>
      <c r="G203" s="79"/>
      <c r="H203" s="30" t="s">
        <v>27</v>
      </c>
      <c r="I203" s="30" t="s">
        <v>93</v>
      </c>
      <c r="J203" s="30" t="s">
        <v>94</v>
      </c>
      <c r="K203" s="30" t="s">
        <v>104</v>
      </c>
      <c r="L203" s="30" t="s">
        <v>30</v>
      </c>
      <c r="M203" s="47">
        <v>220.2</v>
      </c>
    </row>
    <row r="204" spans="1:13" ht="25.5" customHeight="1" hidden="1">
      <c r="A204" s="122"/>
      <c r="B204" s="118"/>
      <c r="C204" s="65"/>
      <c r="D204" s="79"/>
      <c r="E204" s="79"/>
      <c r="F204" s="78"/>
      <c r="G204" s="79"/>
      <c r="H204" s="30" t="s">
        <v>27</v>
      </c>
      <c r="I204" s="30" t="s">
        <v>93</v>
      </c>
      <c r="J204" s="30" t="s">
        <v>94</v>
      </c>
      <c r="K204" s="30" t="s">
        <v>104</v>
      </c>
      <c r="L204" s="30" t="s">
        <v>98</v>
      </c>
      <c r="M204" s="47">
        <v>73398.1</v>
      </c>
    </row>
    <row r="205" spans="1:13" ht="153" hidden="1">
      <c r="A205" s="40" t="s">
        <v>108</v>
      </c>
      <c r="B205" s="34" t="s">
        <v>107</v>
      </c>
      <c r="C205" s="65"/>
      <c r="D205" s="79"/>
      <c r="E205" s="79"/>
      <c r="F205" s="78"/>
      <c r="G205" s="79"/>
      <c r="H205" s="30" t="s">
        <v>27</v>
      </c>
      <c r="I205" s="30" t="s">
        <v>24</v>
      </c>
      <c r="J205" s="30" t="s">
        <v>46</v>
      </c>
      <c r="K205" s="30" t="s">
        <v>109</v>
      </c>
      <c r="L205" s="30" t="s">
        <v>96</v>
      </c>
      <c r="M205" s="47">
        <v>3578.4</v>
      </c>
    </row>
    <row r="206" spans="1:13" ht="15" hidden="1">
      <c r="A206" s="115" t="s">
        <v>19</v>
      </c>
      <c r="B206" s="115"/>
      <c r="C206" s="115"/>
      <c r="D206" s="115"/>
      <c r="E206" s="115"/>
      <c r="F206" s="115"/>
      <c r="G206" s="115"/>
      <c r="H206" s="30" t="s">
        <v>17</v>
      </c>
      <c r="I206" s="30" t="s">
        <v>17</v>
      </c>
      <c r="J206" s="30" t="s">
        <v>17</v>
      </c>
      <c r="K206" s="30" t="s">
        <v>17</v>
      </c>
      <c r="L206" s="30" t="s">
        <v>17</v>
      </c>
      <c r="M206" s="46">
        <f>M147+M181</f>
        <v>4587517.89</v>
      </c>
    </row>
    <row r="207" ht="15" hidden="1"/>
    <row r="208" ht="15" hidden="1"/>
    <row r="209" spans="1:13" ht="15" hidden="1">
      <c r="A209" s="106" t="s">
        <v>1</v>
      </c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</row>
    <row r="210" spans="1:13" ht="15" hidden="1">
      <c r="A210" s="106" t="s">
        <v>2</v>
      </c>
      <c r="B210" s="106"/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</row>
    <row r="211" spans="1:13" ht="15" hidden="1">
      <c r="A211" s="106" t="s">
        <v>114</v>
      </c>
      <c r="B211" s="106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</row>
    <row r="212" spans="1:13" ht="15" hidden="1">
      <c r="A212" s="106" t="s">
        <v>22</v>
      </c>
      <c r="B212" s="106"/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</row>
    <row r="213" spans="1:13" ht="15" hidden="1">
      <c r="A213" s="106" t="s">
        <v>3</v>
      </c>
      <c r="B213" s="106"/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</row>
    <row r="214" ht="15" hidden="1">
      <c r="A214" s="39"/>
    </row>
    <row r="215" spans="1:13" ht="15" hidden="1">
      <c r="A215" s="115"/>
      <c r="B215" s="115"/>
      <c r="C215" s="108" t="s">
        <v>23</v>
      </c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</row>
    <row r="216" spans="1:13" ht="15" hidden="1">
      <c r="A216" s="115"/>
      <c r="B216" s="115"/>
      <c r="C216" s="108" t="s">
        <v>4</v>
      </c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</row>
    <row r="217" spans="1:13" ht="15" hidden="1">
      <c r="A217" s="101" t="s">
        <v>5</v>
      </c>
      <c r="B217" s="108" t="s">
        <v>20</v>
      </c>
      <c r="C217" s="119" t="s">
        <v>6</v>
      </c>
      <c r="D217" s="108" t="s">
        <v>7</v>
      </c>
      <c r="E217" s="108" t="s">
        <v>21</v>
      </c>
      <c r="F217" s="108" t="s">
        <v>8</v>
      </c>
      <c r="G217" s="108" t="s">
        <v>9</v>
      </c>
      <c r="H217" s="108" t="s">
        <v>10</v>
      </c>
      <c r="I217" s="108"/>
      <c r="J217" s="108"/>
      <c r="K217" s="108"/>
      <c r="L217" s="108"/>
      <c r="M217" s="108" t="s">
        <v>11</v>
      </c>
    </row>
    <row r="218" spans="1:13" ht="25.5" hidden="1">
      <c r="A218" s="101"/>
      <c r="B218" s="108"/>
      <c r="C218" s="119"/>
      <c r="D218" s="108"/>
      <c r="E218" s="108"/>
      <c r="F218" s="108"/>
      <c r="G218" s="108"/>
      <c r="H218" s="78" t="s">
        <v>12</v>
      </c>
      <c r="I218" s="78" t="s">
        <v>13</v>
      </c>
      <c r="J218" s="78" t="s">
        <v>14</v>
      </c>
      <c r="K218" s="78" t="s">
        <v>15</v>
      </c>
      <c r="L218" s="78" t="s">
        <v>16</v>
      </c>
      <c r="M218" s="108"/>
    </row>
    <row r="219" spans="1:13" ht="38.25" hidden="1">
      <c r="A219" s="37">
        <v>1</v>
      </c>
      <c r="B219" s="33" t="s">
        <v>33</v>
      </c>
      <c r="C219" s="65"/>
      <c r="D219" s="79"/>
      <c r="E219" s="79"/>
      <c r="F219" s="78" t="s">
        <v>17</v>
      </c>
      <c r="G219" s="79"/>
      <c r="H219" s="78" t="s">
        <v>17</v>
      </c>
      <c r="I219" s="78" t="s">
        <v>17</v>
      </c>
      <c r="J219" s="78" t="s">
        <v>17</v>
      </c>
      <c r="K219" s="78" t="s">
        <v>17</v>
      </c>
      <c r="L219" s="78" t="s">
        <v>17</v>
      </c>
      <c r="M219" s="46">
        <f>SUM(M220:M252)</f>
        <v>4380750.29</v>
      </c>
    </row>
    <row r="220" spans="1:13" ht="15" hidden="1">
      <c r="A220" s="90" t="s">
        <v>34</v>
      </c>
      <c r="B220" s="116" t="s">
        <v>35</v>
      </c>
      <c r="C220" s="65"/>
      <c r="D220" s="79"/>
      <c r="E220" s="79"/>
      <c r="F220" s="78"/>
      <c r="G220" s="79"/>
      <c r="H220" s="30">
        <v>974</v>
      </c>
      <c r="I220" s="30" t="s">
        <v>24</v>
      </c>
      <c r="J220" s="30" t="s">
        <v>25</v>
      </c>
      <c r="K220" s="30" t="s">
        <v>26</v>
      </c>
      <c r="L220" s="78">
        <v>111</v>
      </c>
      <c r="M220" s="47">
        <v>1323.04</v>
      </c>
    </row>
    <row r="221" spans="1:13" ht="15" hidden="1">
      <c r="A221" s="91"/>
      <c r="B221" s="117"/>
      <c r="C221" s="65"/>
      <c r="D221" s="79"/>
      <c r="E221" s="79"/>
      <c r="F221" s="79"/>
      <c r="G221" s="79"/>
      <c r="H221" s="30">
        <v>974</v>
      </c>
      <c r="I221" s="30" t="s">
        <v>24</v>
      </c>
      <c r="J221" s="30" t="s">
        <v>25</v>
      </c>
      <c r="K221" s="30" t="s">
        <v>26</v>
      </c>
      <c r="L221" s="30" t="s">
        <v>30</v>
      </c>
      <c r="M221" s="47">
        <v>2197.4</v>
      </c>
    </row>
    <row r="222" spans="1:13" ht="15" hidden="1">
      <c r="A222" s="91"/>
      <c r="B222" s="117"/>
      <c r="C222" s="65"/>
      <c r="D222" s="79"/>
      <c r="E222" s="79"/>
      <c r="F222" s="79"/>
      <c r="G222" s="79"/>
      <c r="H222" s="30">
        <v>974</v>
      </c>
      <c r="I222" s="30" t="s">
        <v>24</v>
      </c>
      <c r="J222" s="30" t="s">
        <v>25</v>
      </c>
      <c r="K222" s="30" t="s">
        <v>26</v>
      </c>
      <c r="L222" s="30" t="s">
        <v>31</v>
      </c>
      <c r="M222" s="47">
        <v>333980.344</v>
      </c>
    </row>
    <row r="223" spans="1:13" ht="15" hidden="1">
      <c r="A223" s="91"/>
      <c r="B223" s="117"/>
      <c r="C223" s="65"/>
      <c r="D223" s="79"/>
      <c r="E223" s="79"/>
      <c r="F223" s="79"/>
      <c r="G223" s="79"/>
      <c r="H223" s="30">
        <v>974</v>
      </c>
      <c r="I223" s="30" t="s">
        <v>24</v>
      </c>
      <c r="J223" s="30" t="s">
        <v>25</v>
      </c>
      <c r="K223" s="30" t="s">
        <v>26</v>
      </c>
      <c r="L223" s="30" t="s">
        <v>32</v>
      </c>
      <c r="M223" s="47">
        <v>5641.88</v>
      </c>
    </row>
    <row r="224" spans="1:13" ht="15" hidden="1">
      <c r="A224" s="91"/>
      <c r="B224" s="117"/>
      <c r="C224" s="65"/>
      <c r="D224" s="79"/>
      <c r="E224" s="79"/>
      <c r="F224" s="79"/>
      <c r="G224" s="79"/>
      <c r="H224" s="30">
        <v>974</v>
      </c>
      <c r="I224" s="30" t="s">
        <v>24</v>
      </c>
      <c r="J224" s="30" t="s">
        <v>25</v>
      </c>
      <c r="K224" s="30" t="s">
        <v>26</v>
      </c>
      <c r="L224" s="30" t="s">
        <v>36</v>
      </c>
      <c r="M224" s="47">
        <v>656.47</v>
      </c>
    </row>
    <row r="225" spans="1:13" ht="15" hidden="1">
      <c r="A225" s="92"/>
      <c r="B225" s="118"/>
      <c r="C225" s="65"/>
      <c r="D225" s="79"/>
      <c r="E225" s="79"/>
      <c r="F225" s="79"/>
      <c r="G225" s="79"/>
      <c r="H225" s="30">
        <v>974</v>
      </c>
      <c r="I225" s="30" t="s">
        <v>24</v>
      </c>
      <c r="J225" s="30" t="s">
        <v>25</v>
      </c>
      <c r="K225" s="30" t="s">
        <v>26</v>
      </c>
      <c r="L225" s="30" t="s">
        <v>37</v>
      </c>
      <c r="M225" s="47">
        <v>0</v>
      </c>
    </row>
    <row r="226" spans="1:13" ht="51" hidden="1">
      <c r="A226" s="38" t="s">
        <v>38</v>
      </c>
      <c r="B226" s="79" t="s">
        <v>39</v>
      </c>
      <c r="C226" s="65"/>
      <c r="D226" s="79"/>
      <c r="E226" s="79"/>
      <c r="F226" s="79"/>
      <c r="G226" s="79"/>
      <c r="H226" s="30" t="s">
        <v>27</v>
      </c>
      <c r="I226" s="30" t="s">
        <v>24</v>
      </c>
      <c r="J226" s="30" t="s">
        <v>25</v>
      </c>
      <c r="K226" s="30" t="s">
        <v>28</v>
      </c>
      <c r="L226" s="30" t="s">
        <v>29</v>
      </c>
      <c r="M226" s="47">
        <v>15153.4</v>
      </c>
    </row>
    <row r="227" spans="1:13" ht="20.25" customHeight="1" hidden="1">
      <c r="A227" s="90" t="s">
        <v>42</v>
      </c>
      <c r="B227" s="116" t="s">
        <v>43</v>
      </c>
      <c r="C227" s="65"/>
      <c r="D227" s="79"/>
      <c r="E227" s="79"/>
      <c r="F227" s="79"/>
      <c r="G227" s="79"/>
      <c r="H227" s="30" t="s">
        <v>27</v>
      </c>
      <c r="I227" s="30" t="s">
        <v>24</v>
      </c>
      <c r="J227" s="30" t="s">
        <v>25</v>
      </c>
      <c r="K227" s="30" t="s">
        <v>40</v>
      </c>
      <c r="L227" s="30" t="s">
        <v>41</v>
      </c>
      <c r="M227" s="47">
        <v>23092.8</v>
      </c>
    </row>
    <row r="228" spans="1:13" ht="20.25" customHeight="1" hidden="1">
      <c r="A228" s="91"/>
      <c r="B228" s="117"/>
      <c r="C228" s="65"/>
      <c r="D228" s="79"/>
      <c r="E228" s="79"/>
      <c r="F228" s="79"/>
      <c r="G228" s="79"/>
      <c r="H228" s="30" t="s">
        <v>27</v>
      </c>
      <c r="I228" s="30" t="s">
        <v>24</v>
      </c>
      <c r="J228" s="30" t="s">
        <v>25</v>
      </c>
      <c r="K228" s="30" t="s">
        <v>40</v>
      </c>
      <c r="L228" s="30" t="s">
        <v>30</v>
      </c>
      <c r="M228" s="47">
        <v>68.7</v>
      </c>
    </row>
    <row r="229" spans="1:13" ht="20.25" customHeight="1" hidden="1">
      <c r="A229" s="91"/>
      <c r="B229" s="117"/>
      <c r="C229" s="65"/>
      <c r="D229" s="79"/>
      <c r="E229" s="79"/>
      <c r="F229" s="79"/>
      <c r="G229" s="79"/>
      <c r="H229" s="30" t="s">
        <v>27</v>
      </c>
      <c r="I229" s="30" t="s">
        <v>24</v>
      </c>
      <c r="J229" s="30" t="s">
        <v>25</v>
      </c>
      <c r="K229" s="30" t="s">
        <v>40</v>
      </c>
      <c r="L229" s="30" t="s">
        <v>31</v>
      </c>
      <c r="M229" s="47">
        <v>1438397.1</v>
      </c>
    </row>
    <row r="230" spans="1:13" ht="20.25" customHeight="1" hidden="1">
      <c r="A230" s="92"/>
      <c r="B230" s="118"/>
      <c r="C230" s="65"/>
      <c r="D230" s="79"/>
      <c r="E230" s="79"/>
      <c r="F230" s="79"/>
      <c r="G230" s="79"/>
      <c r="H230" s="30" t="s">
        <v>27</v>
      </c>
      <c r="I230" s="30" t="s">
        <v>24</v>
      </c>
      <c r="J230" s="30" t="s">
        <v>25</v>
      </c>
      <c r="K230" s="30" t="s">
        <v>40</v>
      </c>
      <c r="L230" s="30" t="s">
        <v>32</v>
      </c>
      <c r="M230" s="47">
        <v>26975.6</v>
      </c>
    </row>
    <row r="231" spans="1:13" ht="21" customHeight="1" hidden="1">
      <c r="A231" s="90" t="s">
        <v>44</v>
      </c>
      <c r="B231" s="116" t="s">
        <v>45</v>
      </c>
      <c r="C231" s="65"/>
      <c r="D231" s="79"/>
      <c r="E231" s="79"/>
      <c r="F231" s="79"/>
      <c r="G231" s="79"/>
      <c r="H231" s="30" t="s">
        <v>27</v>
      </c>
      <c r="I231" s="30" t="s">
        <v>24</v>
      </c>
      <c r="J231" s="30" t="s">
        <v>46</v>
      </c>
      <c r="K231" s="30" t="s">
        <v>47</v>
      </c>
      <c r="L231" s="30" t="s">
        <v>31</v>
      </c>
      <c r="M231" s="47">
        <v>319556.911</v>
      </c>
    </row>
    <row r="232" spans="1:13" ht="21" customHeight="1" hidden="1">
      <c r="A232" s="92"/>
      <c r="B232" s="118"/>
      <c r="C232" s="65"/>
      <c r="D232" s="79"/>
      <c r="E232" s="79"/>
      <c r="F232" s="79"/>
      <c r="G232" s="79"/>
      <c r="H232" s="30" t="s">
        <v>27</v>
      </c>
      <c r="I232" s="30" t="s">
        <v>24</v>
      </c>
      <c r="J232" s="30" t="s">
        <v>46</v>
      </c>
      <c r="K232" s="30" t="s">
        <v>47</v>
      </c>
      <c r="L232" s="30" t="s">
        <v>32</v>
      </c>
      <c r="M232" s="47">
        <v>10521.136</v>
      </c>
    </row>
    <row r="233" spans="1:13" ht="15" hidden="1">
      <c r="A233" s="90" t="s">
        <v>48</v>
      </c>
      <c r="B233" s="116" t="s">
        <v>49</v>
      </c>
      <c r="C233" s="65"/>
      <c r="D233" s="79"/>
      <c r="E233" s="79"/>
      <c r="F233" s="79"/>
      <c r="G233" s="79"/>
      <c r="H233" s="30" t="s">
        <v>27</v>
      </c>
      <c r="I233" s="30" t="s">
        <v>24</v>
      </c>
      <c r="J233" s="30" t="s">
        <v>46</v>
      </c>
      <c r="K233" s="30" t="s">
        <v>50</v>
      </c>
      <c r="L233" s="30" t="s">
        <v>31</v>
      </c>
      <c r="M233" s="47">
        <v>1421956.9</v>
      </c>
    </row>
    <row r="234" spans="1:13" ht="15" hidden="1">
      <c r="A234" s="92"/>
      <c r="B234" s="118"/>
      <c r="C234" s="65"/>
      <c r="D234" s="79"/>
      <c r="E234" s="79"/>
      <c r="F234" s="79"/>
      <c r="G234" s="79"/>
      <c r="H234" s="30" t="s">
        <v>27</v>
      </c>
      <c r="I234" s="30" t="s">
        <v>24</v>
      </c>
      <c r="J234" s="30" t="s">
        <v>46</v>
      </c>
      <c r="K234" s="30" t="s">
        <v>50</v>
      </c>
      <c r="L234" s="30" t="s">
        <v>32</v>
      </c>
      <c r="M234" s="47">
        <v>30395.6</v>
      </c>
    </row>
    <row r="235" spans="1:13" ht="38.25" hidden="1">
      <c r="A235" s="38" t="s">
        <v>51</v>
      </c>
      <c r="B235" s="79" t="s">
        <v>52</v>
      </c>
      <c r="C235" s="65"/>
      <c r="D235" s="79"/>
      <c r="E235" s="79"/>
      <c r="F235" s="79"/>
      <c r="G235" s="79"/>
      <c r="H235" s="30" t="s">
        <v>27</v>
      </c>
      <c r="I235" s="30" t="s">
        <v>24</v>
      </c>
      <c r="J235" s="30" t="s">
        <v>46</v>
      </c>
      <c r="K235" s="30" t="s">
        <v>53</v>
      </c>
      <c r="L235" s="30" t="s">
        <v>31</v>
      </c>
      <c r="M235" s="47">
        <v>308304.509</v>
      </c>
    </row>
    <row r="236" spans="1:13" ht="25.5" hidden="1">
      <c r="A236" s="38" t="s">
        <v>54</v>
      </c>
      <c r="B236" s="79" t="s">
        <v>55</v>
      </c>
      <c r="C236" s="65"/>
      <c r="D236" s="79"/>
      <c r="E236" s="79"/>
      <c r="F236" s="79"/>
      <c r="G236" s="79"/>
      <c r="H236" s="30" t="s">
        <v>27</v>
      </c>
      <c r="I236" s="30" t="s">
        <v>24</v>
      </c>
      <c r="J236" s="30" t="s">
        <v>46</v>
      </c>
      <c r="K236" s="30" t="s">
        <v>56</v>
      </c>
      <c r="L236" s="30" t="s">
        <v>31</v>
      </c>
      <c r="M236" s="47">
        <v>8690</v>
      </c>
    </row>
    <row r="237" spans="1:13" ht="15" hidden="1">
      <c r="A237" s="90" t="s">
        <v>57</v>
      </c>
      <c r="B237" s="116" t="s">
        <v>58</v>
      </c>
      <c r="C237" s="65"/>
      <c r="D237" s="79"/>
      <c r="E237" s="79"/>
      <c r="F237" s="79"/>
      <c r="G237" s="79"/>
      <c r="H237" s="30" t="s">
        <v>27</v>
      </c>
      <c r="I237" s="30" t="s">
        <v>24</v>
      </c>
      <c r="J237" s="30" t="s">
        <v>25</v>
      </c>
      <c r="K237" s="30" t="s">
        <v>59</v>
      </c>
      <c r="L237" s="30" t="s">
        <v>30</v>
      </c>
      <c r="M237" s="47">
        <v>3018</v>
      </c>
    </row>
    <row r="238" spans="1:13" ht="15" hidden="1">
      <c r="A238" s="91"/>
      <c r="B238" s="117"/>
      <c r="C238" s="65"/>
      <c r="D238" s="79"/>
      <c r="E238" s="79"/>
      <c r="F238" s="79"/>
      <c r="G238" s="79"/>
      <c r="H238" s="30" t="s">
        <v>27</v>
      </c>
      <c r="I238" s="30" t="s">
        <v>24</v>
      </c>
      <c r="J238" s="30" t="s">
        <v>25</v>
      </c>
      <c r="K238" s="30" t="s">
        <v>59</v>
      </c>
      <c r="L238" s="30" t="s">
        <v>29</v>
      </c>
      <c r="M238" s="47">
        <v>61154.100000000006</v>
      </c>
    </row>
    <row r="239" spans="1:13" ht="15" hidden="1">
      <c r="A239" s="92"/>
      <c r="B239" s="118"/>
      <c r="C239" s="65"/>
      <c r="D239" s="79"/>
      <c r="E239" s="79"/>
      <c r="F239" s="79"/>
      <c r="G239" s="79"/>
      <c r="H239" s="30" t="s">
        <v>27</v>
      </c>
      <c r="I239" s="30" t="s">
        <v>24</v>
      </c>
      <c r="J239" s="30" t="s">
        <v>25</v>
      </c>
      <c r="K239" s="30" t="s">
        <v>59</v>
      </c>
      <c r="L239" s="30" t="s">
        <v>60</v>
      </c>
      <c r="M239" s="47">
        <v>1400.5</v>
      </c>
    </row>
    <row r="240" spans="1:13" ht="47.25" customHeight="1" hidden="1">
      <c r="A240" s="90" t="s">
        <v>61</v>
      </c>
      <c r="B240" s="116" t="s">
        <v>62</v>
      </c>
      <c r="C240" s="65"/>
      <c r="D240" s="79"/>
      <c r="E240" s="79"/>
      <c r="F240" s="79"/>
      <c r="G240" s="79"/>
      <c r="H240" s="30" t="s">
        <v>27</v>
      </c>
      <c r="I240" s="30" t="s">
        <v>24</v>
      </c>
      <c r="J240" s="30" t="s">
        <v>46</v>
      </c>
      <c r="K240" s="30" t="s">
        <v>59</v>
      </c>
      <c r="L240" s="30" t="s">
        <v>29</v>
      </c>
      <c r="M240" s="47">
        <v>110952.5</v>
      </c>
    </row>
    <row r="241" spans="1:13" ht="47.25" customHeight="1" hidden="1">
      <c r="A241" s="92"/>
      <c r="B241" s="118"/>
      <c r="C241" s="65"/>
      <c r="D241" s="79"/>
      <c r="E241" s="79"/>
      <c r="F241" s="79"/>
      <c r="G241" s="79"/>
      <c r="H241" s="30" t="s">
        <v>27</v>
      </c>
      <c r="I241" s="30" t="s">
        <v>24</v>
      </c>
      <c r="J241" s="30" t="s">
        <v>46</v>
      </c>
      <c r="K241" s="30" t="s">
        <v>59</v>
      </c>
      <c r="L241" s="30" t="s">
        <v>60</v>
      </c>
      <c r="M241" s="47">
        <v>2009.5</v>
      </c>
    </row>
    <row r="242" spans="1:13" ht="27" customHeight="1" hidden="1">
      <c r="A242" s="90" t="s">
        <v>63</v>
      </c>
      <c r="B242" s="116" t="s">
        <v>64</v>
      </c>
      <c r="C242" s="65"/>
      <c r="D242" s="79"/>
      <c r="E242" s="79"/>
      <c r="F242" s="79"/>
      <c r="G242" s="79"/>
      <c r="H242" s="30" t="s">
        <v>27</v>
      </c>
      <c r="I242" s="30" t="s">
        <v>24</v>
      </c>
      <c r="J242" s="30" t="s">
        <v>24</v>
      </c>
      <c r="K242" s="30" t="s">
        <v>59</v>
      </c>
      <c r="L242" s="30" t="s">
        <v>29</v>
      </c>
      <c r="M242" s="47">
        <v>4635.23</v>
      </c>
    </row>
    <row r="243" spans="1:13" ht="27" customHeight="1" hidden="1">
      <c r="A243" s="92"/>
      <c r="B243" s="118"/>
      <c r="C243" s="65"/>
      <c r="D243" s="79"/>
      <c r="E243" s="79"/>
      <c r="F243" s="79"/>
      <c r="G243" s="79"/>
      <c r="H243" s="30" t="s">
        <v>27</v>
      </c>
      <c r="I243" s="30" t="s">
        <v>24</v>
      </c>
      <c r="J243" s="30" t="s">
        <v>24</v>
      </c>
      <c r="K243" s="30" t="s">
        <v>59</v>
      </c>
      <c r="L243" s="30" t="s">
        <v>60</v>
      </c>
      <c r="M243" s="47">
        <v>110.67</v>
      </c>
    </row>
    <row r="244" spans="1:13" ht="45.75" customHeight="1" hidden="1">
      <c r="A244" s="90" t="s">
        <v>65</v>
      </c>
      <c r="B244" s="116" t="s">
        <v>66</v>
      </c>
      <c r="C244" s="65"/>
      <c r="D244" s="79"/>
      <c r="E244" s="79"/>
      <c r="F244" s="79"/>
      <c r="G244" s="79"/>
      <c r="H244" s="30" t="s">
        <v>27</v>
      </c>
      <c r="I244" s="30" t="s">
        <v>24</v>
      </c>
      <c r="J244" s="30" t="s">
        <v>25</v>
      </c>
      <c r="K244" s="30" t="s">
        <v>67</v>
      </c>
      <c r="L244" s="30" t="s">
        <v>68</v>
      </c>
      <c r="M244" s="47">
        <v>1413.642</v>
      </c>
    </row>
    <row r="245" spans="1:13" ht="45.75" customHeight="1" hidden="1">
      <c r="A245" s="92"/>
      <c r="B245" s="118"/>
      <c r="C245" s="65"/>
      <c r="D245" s="79"/>
      <c r="E245" s="79"/>
      <c r="F245" s="79"/>
      <c r="G245" s="79"/>
      <c r="H245" s="30" t="s">
        <v>27</v>
      </c>
      <c r="I245" s="30" t="s">
        <v>24</v>
      </c>
      <c r="J245" s="30" t="s">
        <v>25</v>
      </c>
      <c r="K245" s="30" t="s">
        <v>67</v>
      </c>
      <c r="L245" s="30" t="s">
        <v>29</v>
      </c>
      <c r="M245" s="47">
        <v>92996.358</v>
      </c>
    </row>
    <row r="246" spans="1:13" ht="76.5" hidden="1">
      <c r="A246" s="38" t="s">
        <v>69</v>
      </c>
      <c r="B246" s="79" t="s">
        <v>70</v>
      </c>
      <c r="C246" s="65"/>
      <c r="D246" s="79"/>
      <c r="E246" s="79"/>
      <c r="F246" s="79"/>
      <c r="G246" s="79"/>
      <c r="H246" s="30" t="s">
        <v>27</v>
      </c>
      <c r="I246" s="30" t="s">
        <v>24</v>
      </c>
      <c r="J246" s="30" t="s">
        <v>46</v>
      </c>
      <c r="K246" s="30" t="s">
        <v>67</v>
      </c>
      <c r="L246" s="30" t="s">
        <v>29</v>
      </c>
      <c r="M246" s="47">
        <v>27744.2</v>
      </c>
    </row>
    <row r="247" spans="1:13" ht="89.25" hidden="1">
      <c r="A247" s="38" t="s">
        <v>71</v>
      </c>
      <c r="B247" s="79" t="s">
        <v>72</v>
      </c>
      <c r="C247" s="65"/>
      <c r="D247" s="79"/>
      <c r="E247" s="79"/>
      <c r="F247" s="79"/>
      <c r="G247" s="79"/>
      <c r="H247" s="41" t="s">
        <v>27</v>
      </c>
      <c r="I247" s="41" t="s">
        <v>24</v>
      </c>
      <c r="J247" s="42" t="s">
        <v>46</v>
      </c>
      <c r="K247" s="42" t="s">
        <v>67</v>
      </c>
      <c r="L247" s="41" t="s">
        <v>29</v>
      </c>
      <c r="M247" s="48">
        <v>6000</v>
      </c>
    </row>
    <row r="248" spans="1:13" ht="76.5" hidden="1">
      <c r="A248" s="38" t="s">
        <v>73</v>
      </c>
      <c r="B248" s="79" t="s">
        <v>74</v>
      </c>
      <c r="C248" s="65"/>
      <c r="D248" s="79"/>
      <c r="E248" s="79"/>
      <c r="F248" s="79"/>
      <c r="G248" s="79"/>
      <c r="H248" s="30" t="s">
        <v>27</v>
      </c>
      <c r="I248" s="30" t="s">
        <v>24</v>
      </c>
      <c r="J248" s="30" t="s">
        <v>75</v>
      </c>
      <c r="K248" s="30" t="s">
        <v>76</v>
      </c>
      <c r="L248" s="30" t="s">
        <v>31</v>
      </c>
      <c r="M248" s="47">
        <v>116678.2</v>
      </c>
    </row>
    <row r="249" spans="1:13" ht="24" customHeight="1" hidden="1">
      <c r="A249" s="90" t="s">
        <v>77</v>
      </c>
      <c r="B249" s="116" t="s">
        <v>78</v>
      </c>
      <c r="C249" s="65"/>
      <c r="D249" s="79"/>
      <c r="E249" s="79"/>
      <c r="F249" s="79"/>
      <c r="G249" s="79"/>
      <c r="H249" s="30" t="s">
        <v>27</v>
      </c>
      <c r="I249" s="30" t="s">
        <v>24</v>
      </c>
      <c r="J249" s="30" t="s">
        <v>75</v>
      </c>
      <c r="K249" s="30" t="s">
        <v>79</v>
      </c>
      <c r="L249" s="30" t="s">
        <v>41</v>
      </c>
      <c r="M249" s="47">
        <v>5443.1</v>
      </c>
    </row>
    <row r="250" spans="1:13" ht="24" customHeight="1" hidden="1">
      <c r="A250" s="91"/>
      <c r="B250" s="117"/>
      <c r="C250" s="65"/>
      <c r="D250" s="79"/>
      <c r="E250" s="79"/>
      <c r="F250" s="79"/>
      <c r="G250" s="79"/>
      <c r="H250" s="30" t="s">
        <v>27</v>
      </c>
      <c r="I250" s="30" t="s">
        <v>24</v>
      </c>
      <c r="J250" s="30" t="s">
        <v>75</v>
      </c>
      <c r="K250" s="30" t="s">
        <v>79</v>
      </c>
      <c r="L250" s="30" t="s">
        <v>30</v>
      </c>
      <c r="M250" s="47">
        <v>265</v>
      </c>
    </row>
    <row r="251" spans="1:13" ht="24" customHeight="1" hidden="1">
      <c r="A251" s="91"/>
      <c r="B251" s="117"/>
      <c r="C251" s="65"/>
      <c r="D251" s="79"/>
      <c r="E251" s="79"/>
      <c r="F251" s="79"/>
      <c r="G251" s="79"/>
      <c r="H251" s="30" t="s">
        <v>27</v>
      </c>
      <c r="I251" s="30" t="s">
        <v>24</v>
      </c>
      <c r="J251" s="30" t="s">
        <v>75</v>
      </c>
      <c r="K251" s="30" t="s">
        <v>79</v>
      </c>
      <c r="L251" s="30" t="s">
        <v>36</v>
      </c>
      <c r="M251" s="47">
        <v>13.515</v>
      </c>
    </row>
    <row r="252" spans="1:13" ht="24" customHeight="1" hidden="1">
      <c r="A252" s="92"/>
      <c r="B252" s="118"/>
      <c r="C252" s="65"/>
      <c r="D252" s="79"/>
      <c r="E252" s="79"/>
      <c r="F252" s="79"/>
      <c r="G252" s="79"/>
      <c r="H252" s="30" t="s">
        <v>27</v>
      </c>
      <c r="I252" s="30" t="s">
        <v>24</v>
      </c>
      <c r="J252" s="30" t="s">
        <v>75</v>
      </c>
      <c r="K252" s="30" t="s">
        <v>79</v>
      </c>
      <c r="L252" s="30" t="s">
        <v>37</v>
      </c>
      <c r="M252" s="47">
        <v>3.985</v>
      </c>
    </row>
    <row r="253" spans="1:13" ht="38.25" hidden="1">
      <c r="A253" s="40" t="s">
        <v>18</v>
      </c>
      <c r="B253" s="33" t="s">
        <v>80</v>
      </c>
      <c r="C253" s="65"/>
      <c r="D253" s="79"/>
      <c r="E253" s="79"/>
      <c r="F253" s="78" t="s">
        <v>17</v>
      </c>
      <c r="G253" s="79"/>
      <c r="H253" s="30" t="s">
        <v>17</v>
      </c>
      <c r="I253" s="30" t="s">
        <v>17</v>
      </c>
      <c r="J253" s="30" t="s">
        <v>17</v>
      </c>
      <c r="K253" s="30" t="s">
        <v>17</v>
      </c>
      <c r="L253" s="30" t="s">
        <v>17</v>
      </c>
      <c r="M253" s="46">
        <f>SUM(M254:M277)</f>
        <v>206767.6</v>
      </c>
    </row>
    <row r="254" spans="1:13" ht="15" hidden="1">
      <c r="A254" s="120" t="s">
        <v>81</v>
      </c>
      <c r="B254" s="116" t="s">
        <v>82</v>
      </c>
      <c r="C254" s="65"/>
      <c r="D254" s="79"/>
      <c r="E254" s="79"/>
      <c r="F254" s="78"/>
      <c r="G254" s="79"/>
      <c r="H254" s="30" t="s">
        <v>27</v>
      </c>
      <c r="I254" s="30" t="s">
        <v>24</v>
      </c>
      <c r="J254" s="30" t="s">
        <v>75</v>
      </c>
      <c r="K254" s="30" t="s">
        <v>110</v>
      </c>
      <c r="L254" s="30" t="s">
        <v>86</v>
      </c>
      <c r="M254" s="47">
        <v>28285</v>
      </c>
    </row>
    <row r="255" spans="1:13" ht="15" hidden="1">
      <c r="A255" s="121"/>
      <c r="B255" s="117"/>
      <c r="C255" s="65"/>
      <c r="D255" s="79"/>
      <c r="E255" s="79"/>
      <c r="F255" s="78"/>
      <c r="G255" s="79"/>
      <c r="H255" s="30" t="s">
        <v>27</v>
      </c>
      <c r="I255" s="30" t="s">
        <v>24</v>
      </c>
      <c r="J255" s="30" t="s">
        <v>75</v>
      </c>
      <c r="K255" s="30" t="s">
        <v>110</v>
      </c>
      <c r="L255" s="30" t="s">
        <v>87</v>
      </c>
      <c r="M255" s="47">
        <v>4699.4</v>
      </c>
    </row>
    <row r="256" spans="1:13" ht="15" hidden="1">
      <c r="A256" s="121"/>
      <c r="B256" s="117"/>
      <c r="C256" s="65"/>
      <c r="D256" s="79"/>
      <c r="E256" s="79"/>
      <c r="F256" s="78"/>
      <c r="G256" s="79"/>
      <c r="H256" s="30" t="s">
        <v>27</v>
      </c>
      <c r="I256" s="30" t="s">
        <v>24</v>
      </c>
      <c r="J256" s="30" t="s">
        <v>75</v>
      </c>
      <c r="K256" s="30" t="s">
        <v>111</v>
      </c>
      <c r="L256" s="30" t="s">
        <v>87</v>
      </c>
      <c r="M256" s="47">
        <v>80.5</v>
      </c>
    </row>
    <row r="257" spans="1:13" ht="15" hidden="1">
      <c r="A257" s="121"/>
      <c r="B257" s="117"/>
      <c r="C257" s="65"/>
      <c r="D257" s="79"/>
      <c r="E257" s="79"/>
      <c r="F257" s="78"/>
      <c r="G257" s="79"/>
      <c r="H257" s="30" t="s">
        <v>27</v>
      </c>
      <c r="I257" s="30" t="s">
        <v>24</v>
      </c>
      <c r="J257" s="30" t="s">
        <v>75</v>
      </c>
      <c r="K257" s="30" t="s">
        <v>111</v>
      </c>
      <c r="L257" s="30" t="s">
        <v>30</v>
      </c>
      <c r="M257" s="47">
        <v>3449.3</v>
      </c>
    </row>
    <row r="258" spans="1:13" ht="15" hidden="1">
      <c r="A258" s="121"/>
      <c r="B258" s="117"/>
      <c r="C258" s="65"/>
      <c r="D258" s="79"/>
      <c r="E258" s="79"/>
      <c r="F258" s="78"/>
      <c r="G258" s="79"/>
      <c r="H258" s="30" t="s">
        <v>27</v>
      </c>
      <c r="I258" s="30" t="s">
        <v>24</v>
      </c>
      <c r="J258" s="30" t="s">
        <v>75</v>
      </c>
      <c r="K258" s="30" t="s">
        <v>111</v>
      </c>
      <c r="L258" s="30" t="s">
        <v>36</v>
      </c>
      <c r="M258" s="47">
        <v>128.4</v>
      </c>
    </row>
    <row r="259" spans="1:13" ht="15" hidden="1">
      <c r="A259" s="121"/>
      <c r="B259" s="117"/>
      <c r="C259" s="65"/>
      <c r="D259" s="79"/>
      <c r="E259" s="79"/>
      <c r="F259" s="78"/>
      <c r="G259" s="79"/>
      <c r="H259" s="30" t="s">
        <v>27</v>
      </c>
      <c r="I259" s="30" t="s">
        <v>24</v>
      </c>
      <c r="J259" s="30" t="s">
        <v>75</v>
      </c>
      <c r="K259" s="30" t="s">
        <v>111</v>
      </c>
      <c r="L259" s="30" t="s">
        <v>37</v>
      </c>
      <c r="M259" s="47">
        <v>4.4</v>
      </c>
    </row>
    <row r="260" spans="1:13" ht="15" hidden="1">
      <c r="A260" s="122"/>
      <c r="B260" s="118"/>
      <c r="C260" s="65"/>
      <c r="D260" s="79"/>
      <c r="E260" s="79"/>
      <c r="F260" s="78"/>
      <c r="G260" s="79"/>
      <c r="H260" s="30" t="s">
        <v>27</v>
      </c>
      <c r="I260" s="30" t="s">
        <v>24</v>
      </c>
      <c r="J260" s="30" t="s">
        <v>75</v>
      </c>
      <c r="K260" s="30" t="s">
        <v>112</v>
      </c>
      <c r="L260" s="30" t="s">
        <v>30</v>
      </c>
      <c r="M260" s="48">
        <v>1707.4</v>
      </c>
    </row>
    <row r="261" spans="1:13" ht="15" hidden="1">
      <c r="A261" s="120" t="s">
        <v>83</v>
      </c>
      <c r="B261" s="116" t="s">
        <v>84</v>
      </c>
      <c r="C261" s="65"/>
      <c r="D261" s="79"/>
      <c r="E261" s="79"/>
      <c r="F261" s="78"/>
      <c r="G261" s="79"/>
      <c r="H261" s="30" t="s">
        <v>27</v>
      </c>
      <c r="I261" s="30" t="s">
        <v>24</v>
      </c>
      <c r="J261" s="30" t="s">
        <v>75</v>
      </c>
      <c r="K261" s="30" t="s">
        <v>85</v>
      </c>
      <c r="L261" s="30" t="s">
        <v>86</v>
      </c>
      <c r="M261" s="47">
        <v>1878.7</v>
      </c>
    </row>
    <row r="262" spans="1:13" ht="15" hidden="1">
      <c r="A262" s="121"/>
      <c r="B262" s="117"/>
      <c r="C262" s="65"/>
      <c r="D262" s="79"/>
      <c r="E262" s="79"/>
      <c r="F262" s="78"/>
      <c r="G262" s="79"/>
      <c r="H262" s="30" t="s">
        <v>27</v>
      </c>
      <c r="I262" s="30" t="s">
        <v>24</v>
      </c>
      <c r="J262" s="30" t="s">
        <v>75</v>
      </c>
      <c r="K262" s="30" t="s">
        <v>85</v>
      </c>
      <c r="L262" s="30" t="s">
        <v>87</v>
      </c>
      <c r="M262" s="47">
        <v>340.5</v>
      </c>
    </row>
    <row r="263" spans="1:13" ht="15" hidden="1">
      <c r="A263" s="121"/>
      <c r="B263" s="117"/>
      <c r="C263" s="65"/>
      <c r="D263" s="79"/>
      <c r="E263" s="79"/>
      <c r="F263" s="78"/>
      <c r="G263" s="79"/>
      <c r="H263" s="30" t="s">
        <v>27</v>
      </c>
      <c r="I263" s="30" t="s">
        <v>24</v>
      </c>
      <c r="J263" s="30" t="s">
        <v>75</v>
      </c>
      <c r="K263" s="30" t="s">
        <v>85</v>
      </c>
      <c r="L263" s="30" t="s">
        <v>30</v>
      </c>
      <c r="M263" s="47">
        <v>253.6</v>
      </c>
    </row>
    <row r="264" spans="1:13" ht="15" hidden="1">
      <c r="A264" s="121"/>
      <c r="B264" s="117"/>
      <c r="C264" s="65"/>
      <c r="D264" s="79"/>
      <c r="E264" s="79"/>
      <c r="F264" s="78"/>
      <c r="G264" s="79"/>
      <c r="H264" s="30" t="s">
        <v>27</v>
      </c>
      <c r="I264" s="30" t="s">
        <v>24</v>
      </c>
      <c r="J264" s="30" t="s">
        <v>75</v>
      </c>
      <c r="K264" s="30" t="s">
        <v>88</v>
      </c>
      <c r="L264" s="30" t="s">
        <v>86</v>
      </c>
      <c r="M264" s="47">
        <v>2114.7</v>
      </c>
    </row>
    <row r="265" spans="1:13" ht="15" hidden="1">
      <c r="A265" s="121"/>
      <c r="B265" s="117"/>
      <c r="C265" s="65"/>
      <c r="D265" s="79"/>
      <c r="E265" s="79"/>
      <c r="F265" s="78"/>
      <c r="G265" s="79"/>
      <c r="H265" s="30" t="s">
        <v>27</v>
      </c>
      <c r="I265" s="30" t="s">
        <v>24</v>
      </c>
      <c r="J265" s="30" t="s">
        <v>75</v>
      </c>
      <c r="K265" s="30" t="s">
        <v>88</v>
      </c>
      <c r="L265" s="30" t="s">
        <v>87</v>
      </c>
      <c r="M265" s="47">
        <v>383.2</v>
      </c>
    </row>
    <row r="266" spans="1:13" ht="15" hidden="1">
      <c r="A266" s="121"/>
      <c r="B266" s="117"/>
      <c r="C266" s="65"/>
      <c r="D266" s="79"/>
      <c r="E266" s="79"/>
      <c r="F266" s="78"/>
      <c r="G266" s="79"/>
      <c r="H266" s="30" t="s">
        <v>27</v>
      </c>
      <c r="I266" s="30" t="s">
        <v>24</v>
      </c>
      <c r="J266" s="30" t="s">
        <v>75</v>
      </c>
      <c r="K266" s="30" t="s">
        <v>88</v>
      </c>
      <c r="L266" s="30" t="s">
        <v>30</v>
      </c>
      <c r="M266" s="47">
        <v>337.8</v>
      </c>
    </row>
    <row r="267" spans="1:13" ht="15" hidden="1">
      <c r="A267" s="121"/>
      <c r="B267" s="117"/>
      <c r="C267" s="65"/>
      <c r="D267" s="79"/>
      <c r="E267" s="79"/>
      <c r="F267" s="78"/>
      <c r="G267" s="79"/>
      <c r="H267" s="30" t="s">
        <v>27</v>
      </c>
      <c r="I267" s="30" t="s">
        <v>24</v>
      </c>
      <c r="J267" s="30" t="s">
        <v>75</v>
      </c>
      <c r="K267" s="30" t="s">
        <v>89</v>
      </c>
      <c r="L267" s="30" t="s">
        <v>30</v>
      </c>
      <c r="M267" s="47">
        <v>238.2</v>
      </c>
    </row>
    <row r="268" spans="1:13" ht="15" hidden="1">
      <c r="A268" s="122"/>
      <c r="B268" s="118"/>
      <c r="C268" s="65"/>
      <c r="D268" s="79"/>
      <c r="E268" s="79"/>
      <c r="F268" s="78"/>
      <c r="G268" s="79"/>
      <c r="H268" s="30" t="s">
        <v>27</v>
      </c>
      <c r="I268" s="30" t="s">
        <v>24</v>
      </c>
      <c r="J268" s="30" t="s">
        <v>75</v>
      </c>
      <c r="K268" s="30" t="s">
        <v>90</v>
      </c>
      <c r="L268" s="30" t="s">
        <v>30</v>
      </c>
      <c r="M268" s="47">
        <v>232.4</v>
      </c>
    </row>
    <row r="269" spans="1:13" ht="19.5" customHeight="1" hidden="1">
      <c r="A269" s="120" t="s">
        <v>91</v>
      </c>
      <c r="B269" s="116" t="s">
        <v>92</v>
      </c>
      <c r="C269" s="65"/>
      <c r="D269" s="79"/>
      <c r="E269" s="79"/>
      <c r="F269" s="78"/>
      <c r="G269" s="79"/>
      <c r="H269" s="30" t="s">
        <v>27</v>
      </c>
      <c r="I269" s="30" t="s">
        <v>93</v>
      </c>
      <c r="J269" s="30" t="s">
        <v>94</v>
      </c>
      <c r="K269" s="30" t="s">
        <v>95</v>
      </c>
      <c r="L269" s="30" t="s">
        <v>30</v>
      </c>
      <c r="M269" s="47">
        <v>202.3</v>
      </c>
    </row>
    <row r="270" spans="1:13" ht="19.5" customHeight="1" hidden="1">
      <c r="A270" s="122"/>
      <c r="B270" s="118"/>
      <c r="C270" s="65"/>
      <c r="D270" s="79"/>
      <c r="E270" s="79"/>
      <c r="F270" s="78"/>
      <c r="G270" s="79"/>
      <c r="H270" s="30" t="s">
        <v>27</v>
      </c>
      <c r="I270" s="30" t="s">
        <v>93</v>
      </c>
      <c r="J270" s="30" t="s">
        <v>94</v>
      </c>
      <c r="K270" s="30" t="s">
        <v>95</v>
      </c>
      <c r="L270" s="30" t="s">
        <v>96</v>
      </c>
      <c r="M270" s="47">
        <v>63222</v>
      </c>
    </row>
    <row r="271" spans="1:13" ht="27.75" customHeight="1" hidden="1">
      <c r="A271" s="120" t="s">
        <v>99</v>
      </c>
      <c r="B271" s="116" t="s">
        <v>100</v>
      </c>
      <c r="C271" s="65"/>
      <c r="D271" s="79"/>
      <c r="E271" s="79"/>
      <c r="F271" s="78"/>
      <c r="G271" s="79"/>
      <c r="H271" s="30" t="s">
        <v>27</v>
      </c>
      <c r="I271" s="30" t="s">
        <v>93</v>
      </c>
      <c r="J271" s="30" t="s">
        <v>94</v>
      </c>
      <c r="K271" s="30" t="s">
        <v>97</v>
      </c>
      <c r="L271" s="30" t="s">
        <v>30</v>
      </c>
      <c r="M271" s="47">
        <v>41</v>
      </c>
    </row>
    <row r="272" spans="1:13" ht="27.75" customHeight="1" hidden="1">
      <c r="A272" s="122"/>
      <c r="B272" s="118"/>
      <c r="C272" s="65"/>
      <c r="D272" s="79"/>
      <c r="E272" s="79"/>
      <c r="F272" s="78"/>
      <c r="G272" s="79"/>
      <c r="H272" s="30" t="s">
        <v>27</v>
      </c>
      <c r="I272" s="30" t="s">
        <v>93</v>
      </c>
      <c r="J272" s="30" t="s">
        <v>94</v>
      </c>
      <c r="K272" s="30" t="s">
        <v>97</v>
      </c>
      <c r="L272" s="30" t="s">
        <v>98</v>
      </c>
      <c r="M272" s="47">
        <v>13702.8</v>
      </c>
    </row>
    <row r="273" spans="1:13" ht="26.25" customHeight="1" hidden="1">
      <c r="A273" s="120" t="s">
        <v>101</v>
      </c>
      <c r="B273" s="116" t="s">
        <v>102</v>
      </c>
      <c r="C273" s="65"/>
      <c r="D273" s="79"/>
      <c r="E273" s="79"/>
      <c r="F273" s="78"/>
      <c r="G273" s="79"/>
      <c r="H273" s="30" t="s">
        <v>27</v>
      </c>
      <c r="I273" s="30" t="s">
        <v>93</v>
      </c>
      <c r="J273" s="30" t="s">
        <v>94</v>
      </c>
      <c r="K273" s="30" t="s">
        <v>103</v>
      </c>
      <c r="L273" s="30" t="s">
        <v>30</v>
      </c>
      <c r="M273" s="47">
        <v>16.9</v>
      </c>
    </row>
    <row r="274" spans="1:13" ht="26.25" customHeight="1" hidden="1">
      <c r="A274" s="122"/>
      <c r="B274" s="118"/>
      <c r="C274" s="65"/>
      <c r="D274" s="79"/>
      <c r="E274" s="79"/>
      <c r="F274" s="78"/>
      <c r="G274" s="79"/>
      <c r="H274" s="30" t="s">
        <v>27</v>
      </c>
      <c r="I274" s="30" t="s">
        <v>93</v>
      </c>
      <c r="J274" s="30" t="s">
        <v>94</v>
      </c>
      <c r="K274" s="30" t="s">
        <v>103</v>
      </c>
      <c r="L274" s="30" t="s">
        <v>98</v>
      </c>
      <c r="M274" s="47">
        <v>8252.4</v>
      </c>
    </row>
    <row r="275" spans="1:13" ht="28.5" customHeight="1" hidden="1">
      <c r="A275" s="120" t="s">
        <v>105</v>
      </c>
      <c r="B275" s="116" t="s">
        <v>106</v>
      </c>
      <c r="C275" s="65"/>
      <c r="D275" s="79"/>
      <c r="E275" s="79"/>
      <c r="F275" s="78"/>
      <c r="G275" s="79"/>
      <c r="H275" s="30" t="s">
        <v>27</v>
      </c>
      <c r="I275" s="30" t="s">
        <v>93</v>
      </c>
      <c r="J275" s="30" t="s">
        <v>94</v>
      </c>
      <c r="K275" s="30" t="s">
        <v>104</v>
      </c>
      <c r="L275" s="30" t="s">
        <v>30</v>
      </c>
      <c r="M275" s="47">
        <v>220.2</v>
      </c>
    </row>
    <row r="276" spans="1:13" ht="28.5" customHeight="1" hidden="1">
      <c r="A276" s="122"/>
      <c r="B276" s="118"/>
      <c r="C276" s="65"/>
      <c r="D276" s="79"/>
      <c r="E276" s="79"/>
      <c r="F276" s="78"/>
      <c r="G276" s="79"/>
      <c r="H276" s="30" t="s">
        <v>27</v>
      </c>
      <c r="I276" s="30" t="s">
        <v>93</v>
      </c>
      <c r="J276" s="30" t="s">
        <v>94</v>
      </c>
      <c r="K276" s="30" t="s">
        <v>104</v>
      </c>
      <c r="L276" s="30" t="s">
        <v>98</v>
      </c>
      <c r="M276" s="47">
        <v>73398.1</v>
      </c>
    </row>
    <row r="277" spans="1:13" ht="153" hidden="1">
      <c r="A277" s="40" t="s">
        <v>108</v>
      </c>
      <c r="B277" s="34" t="s">
        <v>107</v>
      </c>
      <c r="C277" s="65"/>
      <c r="D277" s="79"/>
      <c r="E277" s="79"/>
      <c r="F277" s="78"/>
      <c r="G277" s="79"/>
      <c r="H277" s="30" t="s">
        <v>27</v>
      </c>
      <c r="I277" s="30" t="s">
        <v>24</v>
      </c>
      <c r="J277" s="30" t="s">
        <v>46</v>
      </c>
      <c r="K277" s="30" t="s">
        <v>109</v>
      </c>
      <c r="L277" s="30" t="s">
        <v>96</v>
      </c>
      <c r="M277" s="47">
        <v>3578.4</v>
      </c>
    </row>
    <row r="278" spans="1:13" ht="15" hidden="1">
      <c r="A278" s="115" t="s">
        <v>19</v>
      </c>
      <c r="B278" s="115"/>
      <c r="C278" s="115"/>
      <c r="D278" s="115"/>
      <c r="E278" s="115"/>
      <c r="F278" s="115"/>
      <c r="G278" s="115"/>
      <c r="H278" s="30" t="s">
        <v>17</v>
      </c>
      <c r="I278" s="30" t="s">
        <v>17</v>
      </c>
      <c r="J278" s="30" t="s">
        <v>17</v>
      </c>
      <c r="K278" s="30" t="s">
        <v>17</v>
      </c>
      <c r="L278" s="30" t="s">
        <v>17</v>
      </c>
      <c r="M278" s="46">
        <f>M219+M253</f>
        <v>4587517.89</v>
      </c>
    </row>
    <row r="279" ht="15" hidden="1"/>
    <row r="280" ht="15" hidden="1"/>
    <row r="281" spans="1:13" ht="15" hidden="1">
      <c r="A281" s="106" t="s">
        <v>1</v>
      </c>
      <c r="B281" s="106"/>
      <c r="C281" s="106"/>
      <c r="D281" s="106"/>
      <c r="E281" s="106"/>
      <c r="F281" s="106"/>
      <c r="G281" s="106"/>
      <c r="H281" s="106"/>
      <c r="I281" s="106"/>
      <c r="J281" s="106"/>
      <c r="K281" s="106"/>
      <c r="L281" s="106"/>
      <c r="M281" s="106"/>
    </row>
    <row r="282" spans="1:13" ht="15" hidden="1">
      <c r="A282" s="106" t="s">
        <v>2</v>
      </c>
      <c r="B282" s="106"/>
      <c r="C282" s="106"/>
      <c r="D282" s="106"/>
      <c r="E282" s="106"/>
      <c r="F282" s="106"/>
      <c r="G282" s="106"/>
      <c r="H282" s="106"/>
      <c r="I282" s="106"/>
      <c r="J282" s="106"/>
      <c r="K282" s="106"/>
      <c r="L282" s="106"/>
      <c r="M282" s="106"/>
    </row>
    <row r="283" spans="1:13" ht="15" hidden="1">
      <c r="A283" s="106" t="s">
        <v>115</v>
      </c>
      <c r="B283" s="106"/>
      <c r="C283" s="106"/>
      <c r="D283" s="106"/>
      <c r="E283" s="106"/>
      <c r="F283" s="106"/>
      <c r="G283" s="106"/>
      <c r="H283" s="106"/>
      <c r="I283" s="106"/>
      <c r="J283" s="106"/>
      <c r="K283" s="106"/>
      <c r="L283" s="106"/>
      <c r="M283" s="106"/>
    </row>
    <row r="284" spans="1:13" ht="15" hidden="1">
      <c r="A284" s="106" t="s">
        <v>22</v>
      </c>
      <c r="B284" s="106"/>
      <c r="C284" s="106"/>
      <c r="D284" s="106"/>
      <c r="E284" s="106"/>
      <c r="F284" s="106"/>
      <c r="G284" s="106"/>
      <c r="H284" s="106"/>
      <c r="I284" s="106"/>
      <c r="J284" s="106"/>
      <c r="K284" s="106"/>
      <c r="L284" s="106"/>
      <c r="M284" s="106"/>
    </row>
    <row r="285" spans="1:13" ht="15" hidden="1">
      <c r="A285" s="106" t="s">
        <v>3</v>
      </c>
      <c r="B285" s="106"/>
      <c r="C285" s="106"/>
      <c r="D285" s="106"/>
      <c r="E285" s="106"/>
      <c r="F285" s="106"/>
      <c r="G285" s="106"/>
      <c r="H285" s="106"/>
      <c r="I285" s="106"/>
      <c r="J285" s="106"/>
      <c r="K285" s="106"/>
      <c r="L285" s="106"/>
      <c r="M285" s="106"/>
    </row>
    <row r="286" ht="15" hidden="1">
      <c r="A286" s="39"/>
    </row>
    <row r="287" spans="1:13" ht="15" hidden="1">
      <c r="A287" s="115"/>
      <c r="B287" s="115"/>
      <c r="C287" s="108" t="s">
        <v>23</v>
      </c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</row>
    <row r="288" spans="1:13" ht="15" hidden="1">
      <c r="A288" s="115"/>
      <c r="B288" s="115"/>
      <c r="C288" s="108" t="s">
        <v>4</v>
      </c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</row>
    <row r="289" spans="1:13" ht="15" hidden="1">
      <c r="A289" s="101" t="s">
        <v>5</v>
      </c>
      <c r="B289" s="108" t="s">
        <v>20</v>
      </c>
      <c r="C289" s="119" t="s">
        <v>6</v>
      </c>
      <c r="D289" s="108" t="s">
        <v>7</v>
      </c>
      <c r="E289" s="108" t="s">
        <v>21</v>
      </c>
      <c r="F289" s="108" t="s">
        <v>8</v>
      </c>
      <c r="G289" s="108" t="s">
        <v>9</v>
      </c>
      <c r="H289" s="108" t="s">
        <v>10</v>
      </c>
      <c r="I289" s="108"/>
      <c r="J289" s="108"/>
      <c r="K289" s="108"/>
      <c r="L289" s="108"/>
      <c r="M289" s="108" t="s">
        <v>11</v>
      </c>
    </row>
    <row r="290" spans="1:13" ht="25.5" hidden="1">
      <c r="A290" s="101"/>
      <c r="B290" s="108"/>
      <c r="C290" s="119"/>
      <c r="D290" s="108"/>
      <c r="E290" s="108"/>
      <c r="F290" s="108"/>
      <c r="G290" s="108"/>
      <c r="H290" s="78" t="s">
        <v>12</v>
      </c>
      <c r="I290" s="78" t="s">
        <v>13</v>
      </c>
      <c r="J290" s="78" t="s">
        <v>14</v>
      </c>
      <c r="K290" s="78" t="s">
        <v>15</v>
      </c>
      <c r="L290" s="78" t="s">
        <v>16</v>
      </c>
      <c r="M290" s="108"/>
    </row>
    <row r="291" spans="1:13" ht="38.25" hidden="1">
      <c r="A291" s="37">
        <v>1</v>
      </c>
      <c r="B291" s="33" t="s">
        <v>33</v>
      </c>
      <c r="C291" s="65"/>
      <c r="D291" s="79"/>
      <c r="E291" s="79"/>
      <c r="F291" s="78" t="s">
        <v>17</v>
      </c>
      <c r="G291" s="79"/>
      <c r="H291" s="78" t="s">
        <v>17</v>
      </c>
      <c r="I291" s="78" t="s">
        <v>17</v>
      </c>
      <c r="J291" s="78" t="s">
        <v>17</v>
      </c>
      <c r="K291" s="78" t="s">
        <v>17</v>
      </c>
      <c r="L291" s="78" t="s">
        <v>17</v>
      </c>
      <c r="M291" s="46">
        <f>SUM(M292:M324)</f>
        <v>4380750.29</v>
      </c>
    </row>
    <row r="292" spans="1:13" ht="15" hidden="1">
      <c r="A292" s="90" t="s">
        <v>34</v>
      </c>
      <c r="B292" s="116" t="s">
        <v>35</v>
      </c>
      <c r="C292" s="65"/>
      <c r="D292" s="79"/>
      <c r="E292" s="79"/>
      <c r="F292" s="78"/>
      <c r="G292" s="79"/>
      <c r="H292" s="30">
        <v>974</v>
      </c>
      <c r="I292" s="30" t="s">
        <v>24</v>
      </c>
      <c r="J292" s="30" t="s">
        <v>25</v>
      </c>
      <c r="K292" s="30" t="s">
        <v>26</v>
      </c>
      <c r="L292" s="78">
        <v>111</v>
      </c>
      <c r="M292" s="47">
        <v>1323.04</v>
      </c>
    </row>
    <row r="293" spans="1:13" ht="15" hidden="1">
      <c r="A293" s="91"/>
      <c r="B293" s="117"/>
      <c r="C293" s="65"/>
      <c r="D293" s="79"/>
      <c r="E293" s="79"/>
      <c r="F293" s="79"/>
      <c r="G293" s="79"/>
      <c r="H293" s="30">
        <v>974</v>
      </c>
      <c r="I293" s="30" t="s">
        <v>24</v>
      </c>
      <c r="J293" s="30" t="s">
        <v>25</v>
      </c>
      <c r="K293" s="30" t="s">
        <v>26</v>
      </c>
      <c r="L293" s="30" t="s">
        <v>30</v>
      </c>
      <c r="M293" s="47">
        <v>2197.4</v>
      </c>
    </row>
    <row r="294" spans="1:13" ht="15" hidden="1">
      <c r="A294" s="91"/>
      <c r="B294" s="117"/>
      <c r="C294" s="65"/>
      <c r="D294" s="79"/>
      <c r="E294" s="79"/>
      <c r="F294" s="79"/>
      <c r="G294" s="79"/>
      <c r="H294" s="30">
        <v>974</v>
      </c>
      <c r="I294" s="30" t="s">
        <v>24</v>
      </c>
      <c r="J294" s="30" t="s">
        <v>25</v>
      </c>
      <c r="K294" s="30" t="s">
        <v>26</v>
      </c>
      <c r="L294" s="30" t="s">
        <v>31</v>
      </c>
      <c r="M294" s="47">
        <v>333980.344</v>
      </c>
    </row>
    <row r="295" spans="1:13" ht="15" hidden="1">
      <c r="A295" s="91"/>
      <c r="B295" s="117"/>
      <c r="C295" s="65"/>
      <c r="D295" s="79"/>
      <c r="E295" s="79"/>
      <c r="F295" s="79"/>
      <c r="G295" s="79"/>
      <c r="H295" s="30">
        <v>974</v>
      </c>
      <c r="I295" s="30" t="s">
        <v>24</v>
      </c>
      <c r="J295" s="30" t="s">
        <v>25</v>
      </c>
      <c r="K295" s="30" t="s">
        <v>26</v>
      </c>
      <c r="L295" s="30" t="s">
        <v>32</v>
      </c>
      <c r="M295" s="47">
        <v>5641.88</v>
      </c>
    </row>
    <row r="296" spans="1:13" ht="15" hidden="1">
      <c r="A296" s="91"/>
      <c r="B296" s="117"/>
      <c r="C296" s="65"/>
      <c r="D296" s="79"/>
      <c r="E296" s="79"/>
      <c r="F296" s="79"/>
      <c r="G296" s="79"/>
      <c r="H296" s="30">
        <v>974</v>
      </c>
      <c r="I296" s="30" t="s">
        <v>24</v>
      </c>
      <c r="J296" s="30" t="s">
        <v>25</v>
      </c>
      <c r="K296" s="30" t="s">
        <v>26</v>
      </c>
      <c r="L296" s="30" t="s">
        <v>36</v>
      </c>
      <c r="M296" s="47">
        <v>656.47</v>
      </c>
    </row>
    <row r="297" spans="1:13" ht="15" hidden="1">
      <c r="A297" s="92"/>
      <c r="B297" s="118"/>
      <c r="C297" s="65"/>
      <c r="D297" s="79"/>
      <c r="E297" s="79"/>
      <c r="F297" s="79"/>
      <c r="G297" s="79"/>
      <c r="H297" s="30">
        <v>974</v>
      </c>
      <c r="I297" s="30" t="s">
        <v>24</v>
      </c>
      <c r="J297" s="30" t="s">
        <v>25</v>
      </c>
      <c r="K297" s="30" t="s">
        <v>26</v>
      </c>
      <c r="L297" s="30" t="s">
        <v>37</v>
      </c>
      <c r="M297" s="47">
        <v>0</v>
      </c>
    </row>
    <row r="298" spans="1:13" ht="51" hidden="1">
      <c r="A298" s="38" t="s">
        <v>38</v>
      </c>
      <c r="B298" s="79" t="s">
        <v>39</v>
      </c>
      <c r="C298" s="65"/>
      <c r="D298" s="79"/>
      <c r="E298" s="79"/>
      <c r="F298" s="79"/>
      <c r="G298" s="79"/>
      <c r="H298" s="30" t="s">
        <v>27</v>
      </c>
      <c r="I298" s="30" t="s">
        <v>24</v>
      </c>
      <c r="J298" s="30" t="s">
        <v>25</v>
      </c>
      <c r="K298" s="30" t="s">
        <v>28</v>
      </c>
      <c r="L298" s="30" t="s">
        <v>29</v>
      </c>
      <c r="M298" s="47">
        <v>15153.4</v>
      </c>
    </row>
    <row r="299" spans="1:13" ht="20.25" customHeight="1" hidden="1">
      <c r="A299" s="90" t="s">
        <v>42</v>
      </c>
      <c r="B299" s="116" t="s">
        <v>43</v>
      </c>
      <c r="C299" s="65"/>
      <c r="D299" s="79"/>
      <c r="E299" s="79"/>
      <c r="F299" s="79"/>
      <c r="G299" s="79"/>
      <c r="H299" s="30" t="s">
        <v>27</v>
      </c>
      <c r="I299" s="30" t="s">
        <v>24</v>
      </c>
      <c r="J299" s="30" t="s">
        <v>25</v>
      </c>
      <c r="K299" s="30" t="s">
        <v>40</v>
      </c>
      <c r="L299" s="30" t="s">
        <v>41</v>
      </c>
      <c r="M299" s="47">
        <v>23092.8</v>
      </c>
    </row>
    <row r="300" spans="1:13" ht="20.25" customHeight="1" hidden="1">
      <c r="A300" s="91"/>
      <c r="B300" s="117"/>
      <c r="C300" s="65"/>
      <c r="D300" s="79"/>
      <c r="E300" s="79"/>
      <c r="F300" s="79"/>
      <c r="G300" s="79"/>
      <c r="H300" s="30" t="s">
        <v>27</v>
      </c>
      <c r="I300" s="30" t="s">
        <v>24</v>
      </c>
      <c r="J300" s="30" t="s">
        <v>25</v>
      </c>
      <c r="K300" s="30" t="s">
        <v>40</v>
      </c>
      <c r="L300" s="30" t="s">
        <v>30</v>
      </c>
      <c r="M300" s="47">
        <v>68.7</v>
      </c>
    </row>
    <row r="301" spans="1:13" ht="20.25" customHeight="1" hidden="1">
      <c r="A301" s="91"/>
      <c r="B301" s="117"/>
      <c r="C301" s="65"/>
      <c r="D301" s="79"/>
      <c r="E301" s="79"/>
      <c r="F301" s="79"/>
      <c r="G301" s="79"/>
      <c r="H301" s="30" t="s">
        <v>27</v>
      </c>
      <c r="I301" s="30" t="s">
        <v>24</v>
      </c>
      <c r="J301" s="30" t="s">
        <v>25</v>
      </c>
      <c r="K301" s="30" t="s">
        <v>40</v>
      </c>
      <c r="L301" s="30" t="s">
        <v>31</v>
      </c>
      <c r="M301" s="47">
        <v>1438397.1</v>
      </c>
    </row>
    <row r="302" spans="1:13" ht="20.25" customHeight="1" hidden="1">
      <c r="A302" s="92"/>
      <c r="B302" s="118"/>
      <c r="C302" s="65"/>
      <c r="D302" s="79"/>
      <c r="E302" s="79"/>
      <c r="F302" s="79"/>
      <c r="G302" s="79"/>
      <c r="H302" s="30" t="s">
        <v>27</v>
      </c>
      <c r="I302" s="30" t="s">
        <v>24</v>
      </c>
      <c r="J302" s="30" t="s">
        <v>25</v>
      </c>
      <c r="K302" s="30" t="s">
        <v>40</v>
      </c>
      <c r="L302" s="30" t="s">
        <v>32</v>
      </c>
      <c r="M302" s="47">
        <v>26975.6</v>
      </c>
    </row>
    <row r="303" spans="1:13" ht="20.25" customHeight="1" hidden="1">
      <c r="A303" s="90" t="s">
        <v>44</v>
      </c>
      <c r="B303" s="116" t="s">
        <v>45</v>
      </c>
      <c r="C303" s="65"/>
      <c r="D303" s="79"/>
      <c r="E303" s="79"/>
      <c r="F303" s="79"/>
      <c r="G303" s="79"/>
      <c r="H303" s="30" t="s">
        <v>27</v>
      </c>
      <c r="I303" s="30" t="s">
        <v>24</v>
      </c>
      <c r="J303" s="30" t="s">
        <v>46</v>
      </c>
      <c r="K303" s="30" t="s">
        <v>47</v>
      </c>
      <c r="L303" s="30" t="s">
        <v>31</v>
      </c>
      <c r="M303" s="47">
        <v>319556.911</v>
      </c>
    </row>
    <row r="304" spans="1:13" ht="20.25" customHeight="1" hidden="1">
      <c r="A304" s="92"/>
      <c r="B304" s="118"/>
      <c r="C304" s="65"/>
      <c r="D304" s="79"/>
      <c r="E304" s="79"/>
      <c r="F304" s="79"/>
      <c r="G304" s="79"/>
      <c r="H304" s="30" t="s">
        <v>27</v>
      </c>
      <c r="I304" s="30" t="s">
        <v>24</v>
      </c>
      <c r="J304" s="30" t="s">
        <v>46</v>
      </c>
      <c r="K304" s="30" t="s">
        <v>47</v>
      </c>
      <c r="L304" s="30" t="s">
        <v>32</v>
      </c>
      <c r="M304" s="47">
        <v>10521.136</v>
      </c>
    </row>
    <row r="305" spans="1:13" ht="39.75" customHeight="1" hidden="1">
      <c r="A305" s="90" t="s">
        <v>48</v>
      </c>
      <c r="B305" s="116" t="s">
        <v>49</v>
      </c>
      <c r="C305" s="65"/>
      <c r="D305" s="79"/>
      <c r="E305" s="79"/>
      <c r="F305" s="79"/>
      <c r="G305" s="79"/>
      <c r="H305" s="30" t="s">
        <v>27</v>
      </c>
      <c r="I305" s="30" t="s">
        <v>24</v>
      </c>
      <c r="J305" s="30" t="s">
        <v>46</v>
      </c>
      <c r="K305" s="30" t="s">
        <v>50</v>
      </c>
      <c r="L305" s="30" t="s">
        <v>31</v>
      </c>
      <c r="M305" s="47">
        <v>1421956.9</v>
      </c>
    </row>
    <row r="306" spans="1:13" ht="39.75" customHeight="1" hidden="1">
      <c r="A306" s="92"/>
      <c r="B306" s="118"/>
      <c r="C306" s="65"/>
      <c r="D306" s="79"/>
      <c r="E306" s="79"/>
      <c r="F306" s="79"/>
      <c r="G306" s="79"/>
      <c r="H306" s="30" t="s">
        <v>27</v>
      </c>
      <c r="I306" s="30" t="s">
        <v>24</v>
      </c>
      <c r="J306" s="30" t="s">
        <v>46</v>
      </c>
      <c r="K306" s="30" t="s">
        <v>50</v>
      </c>
      <c r="L306" s="30" t="s">
        <v>32</v>
      </c>
      <c r="M306" s="47">
        <v>30395.6</v>
      </c>
    </row>
    <row r="307" spans="1:13" ht="39" customHeight="1" hidden="1">
      <c r="A307" s="38" t="s">
        <v>51</v>
      </c>
      <c r="B307" s="79" t="s">
        <v>52</v>
      </c>
      <c r="C307" s="65"/>
      <c r="D307" s="79"/>
      <c r="E307" s="79"/>
      <c r="F307" s="79"/>
      <c r="G307" s="79"/>
      <c r="H307" s="30" t="s">
        <v>27</v>
      </c>
      <c r="I307" s="30" t="s">
        <v>24</v>
      </c>
      <c r="J307" s="30" t="s">
        <v>46</v>
      </c>
      <c r="K307" s="30" t="s">
        <v>53</v>
      </c>
      <c r="L307" s="30" t="s">
        <v>31</v>
      </c>
      <c r="M307" s="47">
        <v>308304.509</v>
      </c>
    </row>
    <row r="308" spans="1:13" ht="25.5" hidden="1">
      <c r="A308" s="38" t="s">
        <v>54</v>
      </c>
      <c r="B308" s="79" t="s">
        <v>55</v>
      </c>
      <c r="C308" s="65"/>
      <c r="D308" s="79"/>
      <c r="E308" s="79"/>
      <c r="F308" s="79"/>
      <c r="G308" s="79"/>
      <c r="H308" s="30" t="s">
        <v>27</v>
      </c>
      <c r="I308" s="30" t="s">
        <v>24</v>
      </c>
      <c r="J308" s="30" t="s">
        <v>46</v>
      </c>
      <c r="K308" s="30" t="s">
        <v>56</v>
      </c>
      <c r="L308" s="30" t="s">
        <v>31</v>
      </c>
      <c r="M308" s="47">
        <v>8690</v>
      </c>
    </row>
    <row r="309" spans="1:13" ht="15" hidden="1">
      <c r="A309" s="90" t="s">
        <v>57</v>
      </c>
      <c r="B309" s="116" t="s">
        <v>58</v>
      </c>
      <c r="C309" s="65"/>
      <c r="D309" s="79"/>
      <c r="E309" s="79"/>
      <c r="F309" s="79"/>
      <c r="G309" s="79"/>
      <c r="H309" s="30" t="s">
        <v>27</v>
      </c>
      <c r="I309" s="30" t="s">
        <v>24</v>
      </c>
      <c r="J309" s="30" t="s">
        <v>25</v>
      </c>
      <c r="K309" s="30" t="s">
        <v>59</v>
      </c>
      <c r="L309" s="30" t="s">
        <v>30</v>
      </c>
      <c r="M309" s="47">
        <v>3018</v>
      </c>
    </row>
    <row r="310" spans="1:13" ht="15" hidden="1">
      <c r="A310" s="91"/>
      <c r="B310" s="117"/>
      <c r="C310" s="65"/>
      <c r="D310" s="79"/>
      <c r="E310" s="79"/>
      <c r="F310" s="79"/>
      <c r="G310" s="79"/>
      <c r="H310" s="30" t="s">
        <v>27</v>
      </c>
      <c r="I310" s="30" t="s">
        <v>24</v>
      </c>
      <c r="J310" s="30" t="s">
        <v>25</v>
      </c>
      <c r="K310" s="30" t="s">
        <v>59</v>
      </c>
      <c r="L310" s="30" t="s">
        <v>29</v>
      </c>
      <c r="M310" s="47">
        <v>61154.100000000006</v>
      </c>
    </row>
    <row r="311" spans="1:13" ht="15" hidden="1">
      <c r="A311" s="92"/>
      <c r="B311" s="118"/>
      <c r="C311" s="65"/>
      <c r="D311" s="79"/>
      <c r="E311" s="79"/>
      <c r="F311" s="79"/>
      <c r="G311" s="79"/>
      <c r="H311" s="30" t="s">
        <v>27</v>
      </c>
      <c r="I311" s="30" t="s">
        <v>24</v>
      </c>
      <c r="J311" s="30" t="s">
        <v>25</v>
      </c>
      <c r="K311" s="30" t="s">
        <v>59</v>
      </c>
      <c r="L311" s="30" t="s">
        <v>60</v>
      </c>
      <c r="M311" s="47">
        <v>1400.5</v>
      </c>
    </row>
    <row r="312" spans="1:13" ht="15" hidden="1">
      <c r="A312" s="90" t="s">
        <v>61</v>
      </c>
      <c r="B312" s="116" t="s">
        <v>62</v>
      </c>
      <c r="C312" s="65"/>
      <c r="D312" s="79"/>
      <c r="E312" s="79"/>
      <c r="F312" s="79"/>
      <c r="G312" s="79"/>
      <c r="H312" s="30" t="s">
        <v>27</v>
      </c>
      <c r="I312" s="30" t="s">
        <v>24</v>
      </c>
      <c r="J312" s="30" t="s">
        <v>46</v>
      </c>
      <c r="K312" s="30" t="s">
        <v>59</v>
      </c>
      <c r="L312" s="30" t="s">
        <v>29</v>
      </c>
      <c r="M312" s="47">
        <v>110952.5</v>
      </c>
    </row>
    <row r="313" spans="1:13" ht="15" hidden="1">
      <c r="A313" s="92"/>
      <c r="B313" s="118"/>
      <c r="C313" s="65"/>
      <c r="D313" s="79"/>
      <c r="E313" s="79"/>
      <c r="F313" s="79"/>
      <c r="G313" s="79"/>
      <c r="H313" s="30" t="s">
        <v>27</v>
      </c>
      <c r="I313" s="30" t="s">
        <v>24</v>
      </c>
      <c r="J313" s="30" t="s">
        <v>46</v>
      </c>
      <c r="K313" s="30" t="s">
        <v>59</v>
      </c>
      <c r="L313" s="30" t="s">
        <v>60</v>
      </c>
      <c r="M313" s="47">
        <v>2009.5</v>
      </c>
    </row>
    <row r="314" spans="1:13" ht="15" hidden="1">
      <c r="A314" s="90" t="s">
        <v>63</v>
      </c>
      <c r="B314" s="116" t="s">
        <v>64</v>
      </c>
      <c r="C314" s="65"/>
      <c r="D314" s="79"/>
      <c r="E314" s="79"/>
      <c r="F314" s="79"/>
      <c r="G314" s="79"/>
      <c r="H314" s="30" t="s">
        <v>27</v>
      </c>
      <c r="I314" s="30" t="s">
        <v>24</v>
      </c>
      <c r="J314" s="30" t="s">
        <v>24</v>
      </c>
      <c r="K314" s="30" t="s">
        <v>59</v>
      </c>
      <c r="L314" s="30" t="s">
        <v>29</v>
      </c>
      <c r="M314" s="47">
        <v>4635.23</v>
      </c>
    </row>
    <row r="315" spans="1:13" ht="15" hidden="1">
      <c r="A315" s="92"/>
      <c r="B315" s="118"/>
      <c r="C315" s="65"/>
      <c r="D315" s="79"/>
      <c r="E315" s="79"/>
      <c r="F315" s="79"/>
      <c r="G315" s="79"/>
      <c r="H315" s="30" t="s">
        <v>27</v>
      </c>
      <c r="I315" s="30" t="s">
        <v>24</v>
      </c>
      <c r="J315" s="30" t="s">
        <v>24</v>
      </c>
      <c r="K315" s="30" t="s">
        <v>59</v>
      </c>
      <c r="L315" s="30" t="s">
        <v>60</v>
      </c>
      <c r="M315" s="47">
        <v>110.67</v>
      </c>
    </row>
    <row r="316" spans="1:13" ht="15" hidden="1">
      <c r="A316" s="90" t="s">
        <v>65</v>
      </c>
      <c r="B316" s="116" t="s">
        <v>66</v>
      </c>
      <c r="C316" s="65"/>
      <c r="D316" s="79"/>
      <c r="E316" s="79"/>
      <c r="F316" s="79"/>
      <c r="G316" s="79"/>
      <c r="H316" s="30" t="s">
        <v>27</v>
      </c>
      <c r="I316" s="30" t="s">
        <v>24</v>
      </c>
      <c r="J316" s="30" t="s">
        <v>25</v>
      </c>
      <c r="K316" s="30" t="s">
        <v>67</v>
      </c>
      <c r="L316" s="30" t="s">
        <v>68</v>
      </c>
      <c r="M316" s="47">
        <v>1413.642</v>
      </c>
    </row>
    <row r="317" spans="1:13" ht="15" hidden="1">
      <c r="A317" s="92"/>
      <c r="B317" s="118"/>
      <c r="C317" s="65"/>
      <c r="D317" s="79"/>
      <c r="E317" s="79"/>
      <c r="F317" s="79"/>
      <c r="G317" s="79"/>
      <c r="H317" s="30" t="s">
        <v>27</v>
      </c>
      <c r="I317" s="30" t="s">
        <v>24</v>
      </c>
      <c r="J317" s="30" t="s">
        <v>25</v>
      </c>
      <c r="K317" s="30" t="s">
        <v>67</v>
      </c>
      <c r="L317" s="30" t="s">
        <v>29</v>
      </c>
      <c r="M317" s="47">
        <v>92996.358</v>
      </c>
    </row>
    <row r="318" spans="1:13" ht="76.5" hidden="1">
      <c r="A318" s="38" t="s">
        <v>69</v>
      </c>
      <c r="B318" s="79" t="s">
        <v>70</v>
      </c>
      <c r="C318" s="65"/>
      <c r="D318" s="79"/>
      <c r="E318" s="79"/>
      <c r="F318" s="79"/>
      <c r="G318" s="79"/>
      <c r="H318" s="30" t="s">
        <v>27</v>
      </c>
      <c r="I318" s="30" t="s">
        <v>24</v>
      </c>
      <c r="J318" s="30" t="s">
        <v>46</v>
      </c>
      <c r="K318" s="30" t="s">
        <v>67</v>
      </c>
      <c r="L318" s="30" t="s">
        <v>29</v>
      </c>
      <c r="M318" s="47">
        <v>27744.2</v>
      </c>
    </row>
    <row r="319" spans="1:13" ht="89.25" hidden="1">
      <c r="A319" s="38" t="s">
        <v>71</v>
      </c>
      <c r="B319" s="79" t="s">
        <v>72</v>
      </c>
      <c r="C319" s="65"/>
      <c r="D319" s="79"/>
      <c r="E319" s="79"/>
      <c r="F319" s="79"/>
      <c r="G319" s="79"/>
      <c r="H319" s="41" t="s">
        <v>27</v>
      </c>
      <c r="I319" s="41" t="s">
        <v>24</v>
      </c>
      <c r="J319" s="42" t="s">
        <v>46</v>
      </c>
      <c r="K319" s="42" t="s">
        <v>67</v>
      </c>
      <c r="L319" s="41" t="s">
        <v>29</v>
      </c>
      <c r="M319" s="48">
        <v>6000</v>
      </c>
    </row>
    <row r="320" spans="1:13" ht="76.5" hidden="1">
      <c r="A320" s="38" t="s">
        <v>73</v>
      </c>
      <c r="B320" s="79" t="s">
        <v>74</v>
      </c>
      <c r="C320" s="65"/>
      <c r="D320" s="79"/>
      <c r="E320" s="79"/>
      <c r="F320" s="79"/>
      <c r="G320" s="79"/>
      <c r="H320" s="30" t="s">
        <v>27</v>
      </c>
      <c r="I320" s="30" t="s">
        <v>24</v>
      </c>
      <c r="J320" s="30" t="s">
        <v>75</v>
      </c>
      <c r="K320" s="30" t="s">
        <v>76</v>
      </c>
      <c r="L320" s="30" t="s">
        <v>31</v>
      </c>
      <c r="M320" s="47">
        <v>116678.2</v>
      </c>
    </row>
    <row r="321" spans="1:13" ht="15" hidden="1">
      <c r="A321" s="90" t="s">
        <v>77</v>
      </c>
      <c r="B321" s="116" t="s">
        <v>78</v>
      </c>
      <c r="C321" s="65"/>
      <c r="D321" s="79"/>
      <c r="E321" s="79"/>
      <c r="F321" s="79"/>
      <c r="G321" s="79"/>
      <c r="H321" s="30" t="s">
        <v>27</v>
      </c>
      <c r="I321" s="30" t="s">
        <v>24</v>
      </c>
      <c r="J321" s="30" t="s">
        <v>75</v>
      </c>
      <c r="K321" s="30" t="s">
        <v>79</v>
      </c>
      <c r="L321" s="30" t="s">
        <v>41</v>
      </c>
      <c r="M321" s="47">
        <v>5443.1</v>
      </c>
    </row>
    <row r="322" spans="1:13" ht="15" hidden="1">
      <c r="A322" s="91"/>
      <c r="B322" s="117"/>
      <c r="C322" s="65"/>
      <c r="D322" s="79"/>
      <c r="E322" s="79"/>
      <c r="F322" s="79"/>
      <c r="G322" s="79"/>
      <c r="H322" s="30" t="s">
        <v>27</v>
      </c>
      <c r="I322" s="30" t="s">
        <v>24</v>
      </c>
      <c r="J322" s="30" t="s">
        <v>75</v>
      </c>
      <c r="K322" s="30" t="s">
        <v>79</v>
      </c>
      <c r="L322" s="30" t="s">
        <v>30</v>
      </c>
      <c r="M322" s="47">
        <v>265</v>
      </c>
    </row>
    <row r="323" spans="1:13" ht="15" hidden="1">
      <c r="A323" s="91"/>
      <c r="B323" s="117"/>
      <c r="C323" s="65"/>
      <c r="D323" s="79"/>
      <c r="E323" s="79"/>
      <c r="F323" s="79"/>
      <c r="G323" s="79"/>
      <c r="H323" s="30" t="s">
        <v>27</v>
      </c>
      <c r="I323" s="30" t="s">
        <v>24</v>
      </c>
      <c r="J323" s="30" t="s">
        <v>75</v>
      </c>
      <c r="K323" s="30" t="s">
        <v>79</v>
      </c>
      <c r="L323" s="30" t="s">
        <v>36</v>
      </c>
      <c r="M323" s="47">
        <v>13.515</v>
      </c>
    </row>
    <row r="324" spans="1:13" ht="15" hidden="1">
      <c r="A324" s="92"/>
      <c r="B324" s="118"/>
      <c r="C324" s="65"/>
      <c r="D324" s="79"/>
      <c r="E324" s="79"/>
      <c r="F324" s="79"/>
      <c r="G324" s="79"/>
      <c r="H324" s="30" t="s">
        <v>27</v>
      </c>
      <c r="I324" s="30" t="s">
        <v>24</v>
      </c>
      <c r="J324" s="30" t="s">
        <v>75</v>
      </c>
      <c r="K324" s="30" t="s">
        <v>79</v>
      </c>
      <c r="L324" s="30" t="s">
        <v>37</v>
      </c>
      <c r="M324" s="47">
        <v>3.985</v>
      </c>
    </row>
    <row r="325" spans="1:13" ht="38.25" hidden="1">
      <c r="A325" s="40" t="s">
        <v>18</v>
      </c>
      <c r="B325" s="33" t="s">
        <v>80</v>
      </c>
      <c r="C325" s="65"/>
      <c r="D325" s="79"/>
      <c r="E325" s="79"/>
      <c r="F325" s="78" t="s">
        <v>17</v>
      </c>
      <c r="G325" s="79"/>
      <c r="H325" s="30" t="s">
        <v>17</v>
      </c>
      <c r="I325" s="30" t="s">
        <v>17</v>
      </c>
      <c r="J325" s="30" t="s">
        <v>17</v>
      </c>
      <c r="K325" s="30" t="s">
        <v>17</v>
      </c>
      <c r="L325" s="30" t="s">
        <v>17</v>
      </c>
      <c r="M325" s="46">
        <f>SUM(M326:M349)</f>
        <v>206767.6</v>
      </c>
    </row>
    <row r="326" spans="1:13" ht="15" hidden="1">
      <c r="A326" s="120" t="s">
        <v>81</v>
      </c>
      <c r="B326" s="116" t="s">
        <v>82</v>
      </c>
      <c r="C326" s="65"/>
      <c r="D326" s="79"/>
      <c r="E326" s="79"/>
      <c r="F326" s="78"/>
      <c r="G326" s="79"/>
      <c r="H326" s="30" t="s">
        <v>27</v>
      </c>
      <c r="I326" s="30" t="s">
        <v>24</v>
      </c>
      <c r="J326" s="30" t="s">
        <v>75</v>
      </c>
      <c r="K326" s="30" t="s">
        <v>110</v>
      </c>
      <c r="L326" s="30" t="s">
        <v>86</v>
      </c>
      <c r="M326" s="47">
        <v>28285</v>
      </c>
    </row>
    <row r="327" spans="1:13" ht="15" hidden="1">
      <c r="A327" s="121"/>
      <c r="B327" s="117"/>
      <c r="C327" s="65"/>
      <c r="D327" s="79"/>
      <c r="E327" s="79"/>
      <c r="F327" s="78"/>
      <c r="G327" s="79"/>
      <c r="H327" s="30" t="s">
        <v>27</v>
      </c>
      <c r="I327" s="30" t="s">
        <v>24</v>
      </c>
      <c r="J327" s="30" t="s">
        <v>75</v>
      </c>
      <c r="K327" s="30" t="s">
        <v>110</v>
      </c>
      <c r="L327" s="30" t="s">
        <v>87</v>
      </c>
      <c r="M327" s="47">
        <v>4699.4</v>
      </c>
    </row>
    <row r="328" spans="1:13" ht="15" hidden="1">
      <c r="A328" s="121"/>
      <c r="B328" s="117"/>
      <c r="C328" s="65"/>
      <c r="D328" s="79"/>
      <c r="E328" s="79"/>
      <c r="F328" s="78"/>
      <c r="G328" s="79"/>
      <c r="H328" s="30" t="s">
        <v>27</v>
      </c>
      <c r="I328" s="30" t="s">
        <v>24</v>
      </c>
      <c r="J328" s="30" t="s">
        <v>75</v>
      </c>
      <c r="K328" s="30" t="s">
        <v>111</v>
      </c>
      <c r="L328" s="30" t="s">
        <v>87</v>
      </c>
      <c r="M328" s="47">
        <v>80.5</v>
      </c>
    </row>
    <row r="329" spans="1:13" ht="15" hidden="1">
      <c r="A329" s="121"/>
      <c r="B329" s="117"/>
      <c r="C329" s="65"/>
      <c r="D329" s="79"/>
      <c r="E329" s="79"/>
      <c r="F329" s="78"/>
      <c r="G329" s="79"/>
      <c r="H329" s="30" t="s">
        <v>27</v>
      </c>
      <c r="I329" s="30" t="s">
        <v>24</v>
      </c>
      <c r="J329" s="30" t="s">
        <v>75</v>
      </c>
      <c r="K329" s="30" t="s">
        <v>111</v>
      </c>
      <c r="L329" s="30" t="s">
        <v>30</v>
      </c>
      <c r="M329" s="47">
        <v>3449.3</v>
      </c>
    </row>
    <row r="330" spans="1:13" ht="15" hidden="1">
      <c r="A330" s="121"/>
      <c r="B330" s="117"/>
      <c r="C330" s="65"/>
      <c r="D330" s="79"/>
      <c r="E330" s="79"/>
      <c r="F330" s="78"/>
      <c r="G330" s="79"/>
      <c r="H330" s="30" t="s">
        <v>27</v>
      </c>
      <c r="I330" s="30" t="s">
        <v>24</v>
      </c>
      <c r="J330" s="30" t="s">
        <v>75</v>
      </c>
      <c r="K330" s="30" t="s">
        <v>111</v>
      </c>
      <c r="L330" s="30" t="s">
        <v>36</v>
      </c>
      <c r="M330" s="47">
        <v>128.4</v>
      </c>
    </row>
    <row r="331" spans="1:13" ht="15" hidden="1">
      <c r="A331" s="121"/>
      <c r="B331" s="117"/>
      <c r="C331" s="65"/>
      <c r="D331" s="79"/>
      <c r="E331" s="79"/>
      <c r="F331" s="78"/>
      <c r="G331" s="79"/>
      <c r="H331" s="30" t="s">
        <v>27</v>
      </c>
      <c r="I331" s="30" t="s">
        <v>24</v>
      </c>
      <c r="J331" s="30" t="s">
        <v>75</v>
      </c>
      <c r="K331" s="30" t="s">
        <v>111</v>
      </c>
      <c r="L331" s="30" t="s">
        <v>37</v>
      </c>
      <c r="M331" s="47">
        <v>4.4</v>
      </c>
    </row>
    <row r="332" spans="1:13" ht="15" hidden="1">
      <c r="A332" s="122"/>
      <c r="B332" s="118"/>
      <c r="C332" s="65"/>
      <c r="D332" s="79"/>
      <c r="E332" s="79"/>
      <c r="F332" s="78"/>
      <c r="G332" s="79"/>
      <c r="H332" s="30" t="s">
        <v>27</v>
      </c>
      <c r="I332" s="30" t="s">
        <v>24</v>
      </c>
      <c r="J332" s="30" t="s">
        <v>75</v>
      </c>
      <c r="K332" s="30" t="s">
        <v>112</v>
      </c>
      <c r="L332" s="30" t="s">
        <v>30</v>
      </c>
      <c r="M332" s="48">
        <v>1707.4</v>
      </c>
    </row>
    <row r="333" spans="1:13" ht="15" hidden="1">
      <c r="A333" s="120" t="s">
        <v>83</v>
      </c>
      <c r="B333" s="116" t="s">
        <v>84</v>
      </c>
      <c r="C333" s="65"/>
      <c r="D333" s="79"/>
      <c r="E333" s="79"/>
      <c r="F333" s="78"/>
      <c r="G333" s="79"/>
      <c r="H333" s="30" t="s">
        <v>27</v>
      </c>
      <c r="I333" s="30" t="s">
        <v>24</v>
      </c>
      <c r="J333" s="30" t="s">
        <v>75</v>
      </c>
      <c r="K333" s="30" t="s">
        <v>85</v>
      </c>
      <c r="L333" s="30" t="s">
        <v>86</v>
      </c>
      <c r="M333" s="47">
        <v>1878.7</v>
      </c>
    </row>
    <row r="334" spans="1:13" ht="15" hidden="1">
      <c r="A334" s="121"/>
      <c r="B334" s="117"/>
      <c r="C334" s="65"/>
      <c r="D334" s="79"/>
      <c r="E334" s="79"/>
      <c r="F334" s="78"/>
      <c r="G334" s="79"/>
      <c r="H334" s="30" t="s">
        <v>27</v>
      </c>
      <c r="I334" s="30" t="s">
        <v>24</v>
      </c>
      <c r="J334" s="30" t="s">
        <v>75</v>
      </c>
      <c r="K334" s="30" t="s">
        <v>85</v>
      </c>
      <c r="L334" s="30" t="s">
        <v>87</v>
      </c>
      <c r="M334" s="47">
        <v>340.5</v>
      </c>
    </row>
    <row r="335" spans="1:13" ht="15" hidden="1">
      <c r="A335" s="121"/>
      <c r="B335" s="117"/>
      <c r="C335" s="65"/>
      <c r="D335" s="79"/>
      <c r="E335" s="79"/>
      <c r="F335" s="78"/>
      <c r="G335" s="79"/>
      <c r="H335" s="30" t="s">
        <v>27</v>
      </c>
      <c r="I335" s="30" t="s">
        <v>24</v>
      </c>
      <c r="J335" s="30" t="s">
        <v>75</v>
      </c>
      <c r="K335" s="30" t="s">
        <v>85</v>
      </c>
      <c r="L335" s="30" t="s">
        <v>30</v>
      </c>
      <c r="M335" s="47">
        <v>253.6</v>
      </c>
    </row>
    <row r="336" spans="1:13" ht="15" hidden="1">
      <c r="A336" s="121"/>
      <c r="B336" s="117"/>
      <c r="C336" s="65"/>
      <c r="D336" s="79"/>
      <c r="E336" s="79"/>
      <c r="F336" s="78"/>
      <c r="G336" s="79"/>
      <c r="H336" s="30" t="s">
        <v>27</v>
      </c>
      <c r="I336" s="30" t="s">
        <v>24</v>
      </c>
      <c r="J336" s="30" t="s">
        <v>75</v>
      </c>
      <c r="K336" s="30" t="s">
        <v>88</v>
      </c>
      <c r="L336" s="30" t="s">
        <v>86</v>
      </c>
      <c r="M336" s="47">
        <v>2114.7</v>
      </c>
    </row>
    <row r="337" spans="1:13" ht="15" hidden="1">
      <c r="A337" s="121"/>
      <c r="B337" s="117"/>
      <c r="C337" s="65"/>
      <c r="D337" s="79"/>
      <c r="E337" s="79"/>
      <c r="F337" s="78"/>
      <c r="G337" s="79"/>
      <c r="H337" s="30" t="s">
        <v>27</v>
      </c>
      <c r="I337" s="30" t="s">
        <v>24</v>
      </c>
      <c r="J337" s="30" t="s">
        <v>75</v>
      </c>
      <c r="K337" s="30" t="s">
        <v>88</v>
      </c>
      <c r="L337" s="30" t="s">
        <v>87</v>
      </c>
      <c r="M337" s="47">
        <v>383.2</v>
      </c>
    </row>
    <row r="338" spans="1:13" ht="15" hidden="1">
      <c r="A338" s="121"/>
      <c r="B338" s="117"/>
      <c r="C338" s="65"/>
      <c r="D338" s="79"/>
      <c r="E338" s="79"/>
      <c r="F338" s="78"/>
      <c r="G338" s="79"/>
      <c r="H338" s="30" t="s">
        <v>27</v>
      </c>
      <c r="I338" s="30" t="s">
        <v>24</v>
      </c>
      <c r="J338" s="30" t="s">
        <v>75</v>
      </c>
      <c r="K338" s="30" t="s">
        <v>88</v>
      </c>
      <c r="L338" s="30" t="s">
        <v>30</v>
      </c>
      <c r="M338" s="47">
        <v>337.8</v>
      </c>
    </row>
    <row r="339" spans="1:13" ht="15" hidden="1">
      <c r="A339" s="121"/>
      <c r="B339" s="117"/>
      <c r="C339" s="65"/>
      <c r="D339" s="79"/>
      <c r="E339" s="79"/>
      <c r="F339" s="78"/>
      <c r="G339" s="79"/>
      <c r="H339" s="30" t="s">
        <v>27</v>
      </c>
      <c r="I339" s="30" t="s">
        <v>24</v>
      </c>
      <c r="J339" s="30" t="s">
        <v>75</v>
      </c>
      <c r="K339" s="30" t="s">
        <v>89</v>
      </c>
      <c r="L339" s="30" t="s">
        <v>30</v>
      </c>
      <c r="M339" s="47">
        <v>238.2</v>
      </c>
    </row>
    <row r="340" spans="1:13" ht="15" hidden="1">
      <c r="A340" s="122"/>
      <c r="B340" s="118"/>
      <c r="C340" s="65"/>
      <c r="D340" s="79"/>
      <c r="E340" s="79"/>
      <c r="F340" s="78"/>
      <c r="G340" s="79"/>
      <c r="H340" s="30" t="s">
        <v>27</v>
      </c>
      <c r="I340" s="30" t="s">
        <v>24</v>
      </c>
      <c r="J340" s="30" t="s">
        <v>75</v>
      </c>
      <c r="K340" s="30" t="s">
        <v>90</v>
      </c>
      <c r="L340" s="30" t="s">
        <v>30</v>
      </c>
      <c r="M340" s="47">
        <v>232.4</v>
      </c>
    </row>
    <row r="341" spans="1:13" ht="15" hidden="1">
      <c r="A341" s="120" t="s">
        <v>91</v>
      </c>
      <c r="B341" s="116" t="s">
        <v>92</v>
      </c>
      <c r="C341" s="65"/>
      <c r="D341" s="79"/>
      <c r="E341" s="79"/>
      <c r="F341" s="78"/>
      <c r="G341" s="79"/>
      <c r="H341" s="30" t="s">
        <v>27</v>
      </c>
      <c r="I341" s="30" t="s">
        <v>93</v>
      </c>
      <c r="J341" s="30" t="s">
        <v>94</v>
      </c>
      <c r="K341" s="30" t="s">
        <v>95</v>
      </c>
      <c r="L341" s="30" t="s">
        <v>30</v>
      </c>
      <c r="M341" s="47">
        <v>202.3</v>
      </c>
    </row>
    <row r="342" spans="1:13" ht="15" hidden="1">
      <c r="A342" s="122"/>
      <c r="B342" s="118"/>
      <c r="C342" s="65"/>
      <c r="D342" s="79"/>
      <c r="E342" s="79"/>
      <c r="F342" s="78"/>
      <c r="G342" s="79"/>
      <c r="H342" s="30" t="s">
        <v>27</v>
      </c>
      <c r="I342" s="30" t="s">
        <v>93</v>
      </c>
      <c r="J342" s="30" t="s">
        <v>94</v>
      </c>
      <c r="K342" s="30" t="s">
        <v>95</v>
      </c>
      <c r="L342" s="30" t="s">
        <v>96</v>
      </c>
      <c r="M342" s="47">
        <v>63222</v>
      </c>
    </row>
    <row r="343" spans="1:13" ht="15" hidden="1">
      <c r="A343" s="120" t="s">
        <v>99</v>
      </c>
      <c r="B343" s="116" t="s">
        <v>100</v>
      </c>
      <c r="C343" s="65"/>
      <c r="D343" s="79"/>
      <c r="E343" s="79"/>
      <c r="F343" s="78"/>
      <c r="G343" s="79"/>
      <c r="H343" s="30" t="s">
        <v>27</v>
      </c>
      <c r="I343" s="30" t="s">
        <v>93</v>
      </c>
      <c r="J343" s="30" t="s">
        <v>94</v>
      </c>
      <c r="K343" s="30" t="s">
        <v>97</v>
      </c>
      <c r="L343" s="30" t="s">
        <v>30</v>
      </c>
      <c r="M343" s="47">
        <v>41</v>
      </c>
    </row>
    <row r="344" spans="1:13" ht="15" hidden="1">
      <c r="A344" s="122"/>
      <c r="B344" s="118"/>
      <c r="C344" s="65"/>
      <c r="D344" s="79"/>
      <c r="E344" s="79"/>
      <c r="F344" s="78"/>
      <c r="G344" s="79"/>
      <c r="H344" s="30" t="s">
        <v>27</v>
      </c>
      <c r="I344" s="30" t="s">
        <v>93</v>
      </c>
      <c r="J344" s="30" t="s">
        <v>94</v>
      </c>
      <c r="K344" s="30" t="s">
        <v>97</v>
      </c>
      <c r="L344" s="30" t="s">
        <v>98</v>
      </c>
      <c r="M344" s="47">
        <v>13702.8</v>
      </c>
    </row>
    <row r="345" spans="1:13" ht="15" hidden="1">
      <c r="A345" s="120" t="s">
        <v>101</v>
      </c>
      <c r="B345" s="116" t="s">
        <v>102</v>
      </c>
      <c r="C345" s="65"/>
      <c r="D345" s="79"/>
      <c r="E345" s="79"/>
      <c r="F345" s="78"/>
      <c r="G345" s="79"/>
      <c r="H345" s="30" t="s">
        <v>27</v>
      </c>
      <c r="I345" s="30" t="s">
        <v>93</v>
      </c>
      <c r="J345" s="30" t="s">
        <v>94</v>
      </c>
      <c r="K345" s="30" t="s">
        <v>103</v>
      </c>
      <c r="L345" s="30" t="s">
        <v>30</v>
      </c>
      <c r="M345" s="47">
        <v>16.9</v>
      </c>
    </row>
    <row r="346" spans="1:13" ht="15" hidden="1">
      <c r="A346" s="122"/>
      <c r="B346" s="118"/>
      <c r="C346" s="65"/>
      <c r="D346" s="79"/>
      <c r="E346" s="79"/>
      <c r="F346" s="78"/>
      <c r="G346" s="79"/>
      <c r="H346" s="30" t="s">
        <v>27</v>
      </c>
      <c r="I346" s="30" t="s">
        <v>93</v>
      </c>
      <c r="J346" s="30" t="s">
        <v>94</v>
      </c>
      <c r="K346" s="30" t="s">
        <v>103</v>
      </c>
      <c r="L346" s="30" t="s">
        <v>98</v>
      </c>
      <c r="M346" s="47">
        <v>8252.4</v>
      </c>
    </row>
    <row r="347" spans="1:13" ht="15" hidden="1">
      <c r="A347" s="120" t="s">
        <v>105</v>
      </c>
      <c r="B347" s="116" t="s">
        <v>106</v>
      </c>
      <c r="C347" s="65"/>
      <c r="D347" s="79"/>
      <c r="E347" s="79"/>
      <c r="F347" s="78"/>
      <c r="G347" s="79"/>
      <c r="H347" s="30" t="s">
        <v>27</v>
      </c>
      <c r="I347" s="30" t="s">
        <v>93</v>
      </c>
      <c r="J347" s="30" t="s">
        <v>94</v>
      </c>
      <c r="K347" s="30" t="s">
        <v>104</v>
      </c>
      <c r="L347" s="30" t="s">
        <v>30</v>
      </c>
      <c r="M347" s="47">
        <v>220.2</v>
      </c>
    </row>
    <row r="348" spans="1:13" ht="15" hidden="1">
      <c r="A348" s="122"/>
      <c r="B348" s="118"/>
      <c r="C348" s="65"/>
      <c r="D348" s="79"/>
      <c r="E348" s="79"/>
      <c r="F348" s="78"/>
      <c r="G348" s="79"/>
      <c r="H348" s="30" t="s">
        <v>27</v>
      </c>
      <c r="I348" s="30" t="s">
        <v>93</v>
      </c>
      <c r="J348" s="30" t="s">
        <v>94</v>
      </c>
      <c r="K348" s="30" t="s">
        <v>104</v>
      </c>
      <c r="L348" s="30" t="s">
        <v>98</v>
      </c>
      <c r="M348" s="47">
        <v>73398.1</v>
      </c>
    </row>
    <row r="349" spans="1:13" ht="153" hidden="1">
      <c r="A349" s="40" t="s">
        <v>108</v>
      </c>
      <c r="B349" s="34" t="s">
        <v>107</v>
      </c>
      <c r="C349" s="65"/>
      <c r="D349" s="79"/>
      <c r="E349" s="79"/>
      <c r="F349" s="78"/>
      <c r="G349" s="79"/>
      <c r="H349" s="30" t="s">
        <v>27</v>
      </c>
      <c r="I349" s="30" t="s">
        <v>24</v>
      </c>
      <c r="J349" s="30" t="s">
        <v>46</v>
      </c>
      <c r="K349" s="30" t="s">
        <v>109</v>
      </c>
      <c r="L349" s="30" t="s">
        <v>96</v>
      </c>
      <c r="M349" s="47">
        <v>3578.4</v>
      </c>
    </row>
    <row r="350" spans="1:13" ht="15" hidden="1">
      <c r="A350" s="115" t="s">
        <v>19</v>
      </c>
      <c r="B350" s="115"/>
      <c r="C350" s="115"/>
      <c r="D350" s="115"/>
      <c r="E350" s="115"/>
      <c r="F350" s="115"/>
      <c r="G350" s="115"/>
      <c r="H350" s="30" t="s">
        <v>17</v>
      </c>
      <c r="I350" s="30" t="s">
        <v>17</v>
      </c>
      <c r="J350" s="30" t="s">
        <v>17</v>
      </c>
      <c r="K350" s="30" t="s">
        <v>17</v>
      </c>
      <c r="L350" s="30" t="s">
        <v>17</v>
      </c>
      <c r="M350" s="46">
        <f>M291+M325</f>
        <v>4587517.89</v>
      </c>
    </row>
    <row r="351" ht="15" hidden="1"/>
    <row r="352" ht="15" hidden="1"/>
    <row r="353" spans="1:13" ht="15" hidden="1">
      <c r="A353" s="106" t="s">
        <v>1</v>
      </c>
      <c r="B353" s="106"/>
      <c r="C353" s="106"/>
      <c r="D353" s="106"/>
      <c r="E353" s="106"/>
      <c r="F353" s="106"/>
      <c r="G353" s="106"/>
      <c r="H353" s="106"/>
      <c r="I353" s="106"/>
      <c r="J353" s="106"/>
      <c r="K353" s="106"/>
      <c r="L353" s="106"/>
      <c r="M353" s="106"/>
    </row>
    <row r="354" spans="1:13" ht="15" hidden="1">
      <c r="A354" s="106" t="s">
        <v>2</v>
      </c>
      <c r="B354" s="106"/>
      <c r="C354" s="106"/>
      <c r="D354" s="106"/>
      <c r="E354" s="106"/>
      <c r="F354" s="106"/>
      <c r="G354" s="106"/>
      <c r="H354" s="106"/>
      <c r="I354" s="106"/>
      <c r="J354" s="106"/>
      <c r="K354" s="106"/>
      <c r="L354" s="106"/>
      <c r="M354" s="106"/>
    </row>
    <row r="355" spans="1:13" ht="15" hidden="1">
      <c r="A355" s="106" t="s">
        <v>116</v>
      </c>
      <c r="B355" s="106"/>
      <c r="C355" s="106"/>
      <c r="D355" s="106"/>
      <c r="E355" s="106"/>
      <c r="F355" s="106"/>
      <c r="G355" s="106"/>
      <c r="H355" s="106"/>
      <c r="I355" s="106"/>
      <c r="J355" s="106"/>
      <c r="K355" s="106"/>
      <c r="L355" s="106"/>
      <c r="M355" s="106"/>
    </row>
    <row r="356" spans="1:13" ht="15" hidden="1">
      <c r="A356" s="106" t="s">
        <v>22</v>
      </c>
      <c r="B356" s="106"/>
      <c r="C356" s="106"/>
      <c r="D356" s="106"/>
      <c r="E356" s="106"/>
      <c r="F356" s="106"/>
      <c r="G356" s="106"/>
      <c r="H356" s="106"/>
      <c r="I356" s="106"/>
      <c r="J356" s="106"/>
      <c r="K356" s="106"/>
      <c r="L356" s="106"/>
      <c r="M356" s="106"/>
    </row>
    <row r="357" spans="1:13" ht="15" hidden="1">
      <c r="A357" s="106" t="s">
        <v>3</v>
      </c>
      <c r="B357" s="106"/>
      <c r="C357" s="106"/>
      <c r="D357" s="106"/>
      <c r="E357" s="106"/>
      <c r="F357" s="106"/>
      <c r="G357" s="106"/>
      <c r="H357" s="106"/>
      <c r="I357" s="106"/>
      <c r="J357" s="106"/>
      <c r="K357" s="106"/>
      <c r="L357" s="106"/>
      <c r="M357" s="106"/>
    </row>
    <row r="358" ht="15" hidden="1">
      <c r="A358" s="39"/>
    </row>
    <row r="359" spans="1:13" ht="15" hidden="1">
      <c r="A359" s="115"/>
      <c r="B359" s="115"/>
      <c r="C359" s="108" t="s">
        <v>23</v>
      </c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</row>
    <row r="360" spans="1:13" ht="15" hidden="1">
      <c r="A360" s="115"/>
      <c r="B360" s="115"/>
      <c r="C360" s="108" t="s">
        <v>4</v>
      </c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</row>
    <row r="361" spans="1:13" ht="15" hidden="1">
      <c r="A361" s="101" t="s">
        <v>5</v>
      </c>
      <c r="B361" s="108" t="s">
        <v>20</v>
      </c>
      <c r="C361" s="119" t="s">
        <v>6</v>
      </c>
      <c r="D361" s="108" t="s">
        <v>7</v>
      </c>
      <c r="E361" s="108" t="s">
        <v>21</v>
      </c>
      <c r="F361" s="108" t="s">
        <v>8</v>
      </c>
      <c r="G361" s="108" t="s">
        <v>9</v>
      </c>
      <c r="H361" s="108" t="s">
        <v>10</v>
      </c>
      <c r="I361" s="108"/>
      <c r="J361" s="108"/>
      <c r="K361" s="108"/>
      <c r="L361" s="108"/>
      <c r="M361" s="108" t="s">
        <v>11</v>
      </c>
    </row>
    <row r="362" spans="1:13" ht="25.5" hidden="1">
      <c r="A362" s="101"/>
      <c r="B362" s="108"/>
      <c r="C362" s="119"/>
      <c r="D362" s="108"/>
      <c r="E362" s="108"/>
      <c r="F362" s="108"/>
      <c r="G362" s="108"/>
      <c r="H362" s="78" t="s">
        <v>12</v>
      </c>
      <c r="I362" s="78" t="s">
        <v>13</v>
      </c>
      <c r="J362" s="78" t="s">
        <v>14</v>
      </c>
      <c r="K362" s="78" t="s">
        <v>15</v>
      </c>
      <c r="L362" s="78" t="s">
        <v>16</v>
      </c>
      <c r="M362" s="108"/>
    </row>
    <row r="363" spans="1:13" ht="38.25" hidden="1">
      <c r="A363" s="37">
        <v>1</v>
      </c>
      <c r="B363" s="33" t="s">
        <v>33</v>
      </c>
      <c r="C363" s="65"/>
      <c r="D363" s="79"/>
      <c r="E363" s="79"/>
      <c r="F363" s="78" t="s">
        <v>17</v>
      </c>
      <c r="G363" s="79"/>
      <c r="H363" s="78" t="s">
        <v>17</v>
      </c>
      <c r="I363" s="78" t="s">
        <v>17</v>
      </c>
      <c r="J363" s="78" t="s">
        <v>17</v>
      </c>
      <c r="K363" s="78" t="s">
        <v>17</v>
      </c>
      <c r="L363" s="78" t="s">
        <v>17</v>
      </c>
      <c r="M363" s="46">
        <f>SUM(M364:M396)</f>
        <v>4380750.29</v>
      </c>
    </row>
    <row r="364" spans="1:13" ht="15" hidden="1">
      <c r="A364" s="90" t="s">
        <v>34</v>
      </c>
      <c r="B364" s="116" t="s">
        <v>35</v>
      </c>
      <c r="C364" s="65"/>
      <c r="D364" s="79"/>
      <c r="E364" s="79"/>
      <c r="F364" s="78"/>
      <c r="G364" s="79"/>
      <c r="H364" s="30">
        <v>974</v>
      </c>
      <c r="I364" s="30" t="s">
        <v>24</v>
      </c>
      <c r="J364" s="30" t="s">
        <v>25</v>
      </c>
      <c r="K364" s="30" t="s">
        <v>26</v>
      </c>
      <c r="L364" s="78">
        <v>111</v>
      </c>
      <c r="M364" s="47">
        <v>1323.04</v>
      </c>
    </row>
    <row r="365" spans="1:13" ht="15" hidden="1">
      <c r="A365" s="91"/>
      <c r="B365" s="117"/>
      <c r="C365" s="65"/>
      <c r="D365" s="79"/>
      <c r="E365" s="79"/>
      <c r="F365" s="79"/>
      <c r="G365" s="79"/>
      <c r="H365" s="30">
        <v>974</v>
      </c>
      <c r="I365" s="30" t="s">
        <v>24</v>
      </c>
      <c r="J365" s="30" t="s">
        <v>25</v>
      </c>
      <c r="K365" s="30" t="s">
        <v>26</v>
      </c>
      <c r="L365" s="30" t="s">
        <v>30</v>
      </c>
      <c r="M365" s="47">
        <v>2197.4</v>
      </c>
    </row>
    <row r="366" spans="1:13" ht="15" hidden="1">
      <c r="A366" s="91"/>
      <c r="B366" s="117"/>
      <c r="C366" s="65"/>
      <c r="D366" s="79"/>
      <c r="E366" s="79"/>
      <c r="F366" s="79"/>
      <c r="G366" s="79"/>
      <c r="H366" s="30">
        <v>974</v>
      </c>
      <c r="I366" s="30" t="s">
        <v>24</v>
      </c>
      <c r="J366" s="30" t="s">
        <v>25</v>
      </c>
      <c r="K366" s="30" t="s">
        <v>26</v>
      </c>
      <c r="L366" s="30" t="s">
        <v>31</v>
      </c>
      <c r="M366" s="47">
        <v>333980.344</v>
      </c>
    </row>
    <row r="367" spans="1:13" ht="15" hidden="1">
      <c r="A367" s="91"/>
      <c r="B367" s="117"/>
      <c r="C367" s="65"/>
      <c r="D367" s="79"/>
      <c r="E367" s="79"/>
      <c r="F367" s="79"/>
      <c r="G367" s="79"/>
      <c r="H367" s="30">
        <v>974</v>
      </c>
      <c r="I367" s="30" t="s">
        <v>24</v>
      </c>
      <c r="J367" s="30" t="s">
        <v>25</v>
      </c>
      <c r="K367" s="30" t="s">
        <v>26</v>
      </c>
      <c r="L367" s="30" t="s">
        <v>32</v>
      </c>
      <c r="M367" s="47">
        <v>5641.88</v>
      </c>
    </row>
    <row r="368" spans="1:13" ht="15" hidden="1">
      <c r="A368" s="91"/>
      <c r="B368" s="117"/>
      <c r="C368" s="65"/>
      <c r="D368" s="79"/>
      <c r="E368" s="79"/>
      <c r="F368" s="79"/>
      <c r="G368" s="79"/>
      <c r="H368" s="30">
        <v>974</v>
      </c>
      <c r="I368" s="30" t="s">
        <v>24</v>
      </c>
      <c r="J368" s="30" t="s">
        <v>25</v>
      </c>
      <c r="K368" s="30" t="s">
        <v>26</v>
      </c>
      <c r="L368" s="30" t="s">
        <v>36</v>
      </c>
      <c r="M368" s="47">
        <v>656.47</v>
      </c>
    </row>
    <row r="369" spans="1:13" ht="15" hidden="1">
      <c r="A369" s="92"/>
      <c r="B369" s="118"/>
      <c r="C369" s="65"/>
      <c r="D369" s="79"/>
      <c r="E369" s="79"/>
      <c r="F369" s="79"/>
      <c r="G369" s="79"/>
      <c r="H369" s="30">
        <v>974</v>
      </c>
      <c r="I369" s="30" t="s">
        <v>24</v>
      </c>
      <c r="J369" s="30" t="s">
        <v>25</v>
      </c>
      <c r="K369" s="30" t="s">
        <v>26</v>
      </c>
      <c r="L369" s="30" t="s">
        <v>37</v>
      </c>
      <c r="M369" s="47">
        <v>0</v>
      </c>
    </row>
    <row r="370" spans="1:13" ht="51" hidden="1">
      <c r="A370" s="38" t="s">
        <v>38</v>
      </c>
      <c r="B370" s="79" t="s">
        <v>39</v>
      </c>
      <c r="C370" s="65"/>
      <c r="D370" s="79"/>
      <c r="E370" s="79"/>
      <c r="F370" s="79"/>
      <c r="G370" s="79"/>
      <c r="H370" s="30" t="s">
        <v>27</v>
      </c>
      <c r="I370" s="30" t="s">
        <v>24</v>
      </c>
      <c r="J370" s="30" t="s">
        <v>25</v>
      </c>
      <c r="K370" s="30" t="s">
        <v>28</v>
      </c>
      <c r="L370" s="30" t="s">
        <v>29</v>
      </c>
      <c r="M370" s="47">
        <v>15153.4</v>
      </c>
    </row>
    <row r="371" spans="1:13" ht="15" hidden="1">
      <c r="A371" s="90" t="s">
        <v>42</v>
      </c>
      <c r="B371" s="116" t="s">
        <v>43</v>
      </c>
      <c r="C371" s="65"/>
      <c r="D371" s="79"/>
      <c r="E371" s="79"/>
      <c r="F371" s="79"/>
      <c r="G371" s="79"/>
      <c r="H371" s="30" t="s">
        <v>27</v>
      </c>
      <c r="I371" s="30" t="s">
        <v>24</v>
      </c>
      <c r="J371" s="30" t="s">
        <v>25</v>
      </c>
      <c r="K371" s="30" t="s">
        <v>40</v>
      </c>
      <c r="L371" s="30" t="s">
        <v>41</v>
      </c>
      <c r="M371" s="47">
        <v>23092.8</v>
      </c>
    </row>
    <row r="372" spans="1:13" ht="15" hidden="1">
      <c r="A372" s="91"/>
      <c r="B372" s="117"/>
      <c r="C372" s="65"/>
      <c r="D372" s="79"/>
      <c r="E372" s="79"/>
      <c r="F372" s="79"/>
      <c r="G372" s="79"/>
      <c r="H372" s="30" t="s">
        <v>27</v>
      </c>
      <c r="I372" s="30" t="s">
        <v>24</v>
      </c>
      <c r="J372" s="30" t="s">
        <v>25</v>
      </c>
      <c r="K372" s="30" t="s">
        <v>40</v>
      </c>
      <c r="L372" s="30" t="s">
        <v>30</v>
      </c>
      <c r="M372" s="47">
        <v>68.7</v>
      </c>
    </row>
    <row r="373" spans="1:13" ht="15" hidden="1">
      <c r="A373" s="91"/>
      <c r="B373" s="117"/>
      <c r="C373" s="65"/>
      <c r="D373" s="79"/>
      <c r="E373" s="79"/>
      <c r="F373" s="79"/>
      <c r="G373" s="79"/>
      <c r="H373" s="30" t="s">
        <v>27</v>
      </c>
      <c r="I373" s="30" t="s">
        <v>24</v>
      </c>
      <c r="J373" s="30" t="s">
        <v>25</v>
      </c>
      <c r="K373" s="30" t="s">
        <v>40</v>
      </c>
      <c r="L373" s="30" t="s">
        <v>31</v>
      </c>
      <c r="M373" s="47">
        <v>1438397.1</v>
      </c>
    </row>
    <row r="374" spans="1:13" ht="15" hidden="1">
      <c r="A374" s="92"/>
      <c r="B374" s="118"/>
      <c r="C374" s="65"/>
      <c r="D374" s="79"/>
      <c r="E374" s="79"/>
      <c r="F374" s="79"/>
      <c r="G374" s="79"/>
      <c r="H374" s="30" t="s">
        <v>27</v>
      </c>
      <c r="I374" s="30" t="s">
        <v>24</v>
      </c>
      <c r="J374" s="30" t="s">
        <v>25</v>
      </c>
      <c r="K374" s="30" t="s">
        <v>40</v>
      </c>
      <c r="L374" s="30" t="s">
        <v>32</v>
      </c>
      <c r="M374" s="47">
        <v>26975.6</v>
      </c>
    </row>
    <row r="375" spans="1:13" ht="15" hidden="1">
      <c r="A375" s="90" t="s">
        <v>44</v>
      </c>
      <c r="B375" s="116" t="s">
        <v>45</v>
      </c>
      <c r="C375" s="65"/>
      <c r="D375" s="79"/>
      <c r="E375" s="79"/>
      <c r="F375" s="79"/>
      <c r="G375" s="79"/>
      <c r="H375" s="30" t="s">
        <v>27</v>
      </c>
      <c r="I375" s="30" t="s">
        <v>24</v>
      </c>
      <c r="J375" s="30" t="s">
        <v>46</v>
      </c>
      <c r="K375" s="30" t="s">
        <v>47</v>
      </c>
      <c r="L375" s="30" t="s">
        <v>31</v>
      </c>
      <c r="M375" s="47">
        <v>319556.911</v>
      </c>
    </row>
    <row r="376" spans="1:13" ht="15" hidden="1">
      <c r="A376" s="92"/>
      <c r="B376" s="118"/>
      <c r="C376" s="65"/>
      <c r="D376" s="79"/>
      <c r="E376" s="79"/>
      <c r="F376" s="79"/>
      <c r="G376" s="79"/>
      <c r="H376" s="30" t="s">
        <v>27</v>
      </c>
      <c r="I376" s="30" t="s">
        <v>24</v>
      </c>
      <c r="J376" s="30" t="s">
        <v>46</v>
      </c>
      <c r="K376" s="30" t="s">
        <v>47</v>
      </c>
      <c r="L376" s="30" t="s">
        <v>32</v>
      </c>
      <c r="M376" s="47">
        <v>10521.136</v>
      </c>
    </row>
    <row r="377" spans="1:13" ht="15" hidden="1">
      <c r="A377" s="90" t="s">
        <v>48</v>
      </c>
      <c r="B377" s="116" t="s">
        <v>49</v>
      </c>
      <c r="C377" s="65"/>
      <c r="D377" s="79"/>
      <c r="E377" s="79"/>
      <c r="F377" s="79"/>
      <c r="G377" s="79"/>
      <c r="H377" s="30" t="s">
        <v>27</v>
      </c>
      <c r="I377" s="30" t="s">
        <v>24</v>
      </c>
      <c r="J377" s="30" t="s">
        <v>46</v>
      </c>
      <c r="K377" s="30" t="s">
        <v>50</v>
      </c>
      <c r="L377" s="30" t="s">
        <v>31</v>
      </c>
      <c r="M377" s="47">
        <v>1421956.9</v>
      </c>
    </row>
    <row r="378" spans="1:13" ht="15" hidden="1">
      <c r="A378" s="92"/>
      <c r="B378" s="118"/>
      <c r="C378" s="65"/>
      <c r="D378" s="79"/>
      <c r="E378" s="79"/>
      <c r="F378" s="79"/>
      <c r="G378" s="79"/>
      <c r="H378" s="30" t="s">
        <v>27</v>
      </c>
      <c r="I378" s="30" t="s">
        <v>24</v>
      </c>
      <c r="J378" s="30" t="s">
        <v>46</v>
      </c>
      <c r="K378" s="30" t="s">
        <v>50</v>
      </c>
      <c r="L378" s="30" t="s">
        <v>32</v>
      </c>
      <c r="M378" s="47">
        <v>30395.6</v>
      </c>
    </row>
    <row r="379" spans="1:13" ht="38.25" hidden="1">
      <c r="A379" s="38" t="s">
        <v>51</v>
      </c>
      <c r="B379" s="79" t="s">
        <v>52</v>
      </c>
      <c r="C379" s="65"/>
      <c r="D379" s="79"/>
      <c r="E379" s="79"/>
      <c r="F379" s="79"/>
      <c r="G379" s="79"/>
      <c r="H379" s="30" t="s">
        <v>27</v>
      </c>
      <c r="I379" s="30" t="s">
        <v>24</v>
      </c>
      <c r="J379" s="30" t="s">
        <v>46</v>
      </c>
      <c r="K379" s="30" t="s">
        <v>53</v>
      </c>
      <c r="L379" s="30" t="s">
        <v>31</v>
      </c>
      <c r="M379" s="47">
        <v>308304.509</v>
      </c>
    </row>
    <row r="380" spans="1:13" ht="25.5" hidden="1">
      <c r="A380" s="38" t="s">
        <v>54</v>
      </c>
      <c r="B380" s="79" t="s">
        <v>55</v>
      </c>
      <c r="C380" s="65"/>
      <c r="D380" s="79"/>
      <c r="E380" s="79"/>
      <c r="F380" s="79"/>
      <c r="G380" s="79"/>
      <c r="H380" s="30" t="s">
        <v>27</v>
      </c>
      <c r="I380" s="30" t="s">
        <v>24</v>
      </c>
      <c r="J380" s="30" t="s">
        <v>46</v>
      </c>
      <c r="K380" s="30" t="s">
        <v>56</v>
      </c>
      <c r="L380" s="30" t="s">
        <v>31</v>
      </c>
      <c r="M380" s="47">
        <v>8690</v>
      </c>
    </row>
    <row r="381" spans="1:13" ht="15" hidden="1">
      <c r="A381" s="90" t="s">
        <v>57</v>
      </c>
      <c r="B381" s="116" t="s">
        <v>58</v>
      </c>
      <c r="C381" s="65"/>
      <c r="D381" s="79"/>
      <c r="E381" s="79"/>
      <c r="F381" s="79"/>
      <c r="G381" s="79"/>
      <c r="H381" s="30" t="s">
        <v>27</v>
      </c>
      <c r="I381" s="30" t="s">
        <v>24</v>
      </c>
      <c r="J381" s="30" t="s">
        <v>25</v>
      </c>
      <c r="K381" s="30" t="s">
        <v>59</v>
      </c>
      <c r="L381" s="30" t="s">
        <v>30</v>
      </c>
      <c r="M381" s="47">
        <v>3018</v>
      </c>
    </row>
    <row r="382" spans="1:13" ht="15" hidden="1">
      <c r="A382" s="91"/>
      <c r="B382" s="117"/>
      <c r="C382" s="65"/>
      <c r="D382" s="79"/>
      <c r="E382" s="79"/>
      <c r="F382" s="79"/>
      <c r="G382" s="79"/>
      <c r="H382" s="30" t="s">
        <v>27</v>
      </c>
      <c r="I382" s="30" t="s">
        <v>24</v>
      </c>
      <c r="J382" s="30" t="s">
        <v>25</v>
      </c>
      <c r="K382" s="30" t="s">
        <v>59</v>
      </c>
      <c r="L382" s="30" t="s">
        <v>29</v>
      </c>
      <c r="M382" s="47">
        <v>61154.100000000006</v>
      </c>
    </row>
    <row r="383" spans="1:13" ht="15" hidden="1">
      <c r="A383" s="92"/>
      <c r="B383" s="118"/>
      <c r="C383" s="65"/>
      <c r="D383" s="79"/>
      <c r="E383" s="79"/>
      <c r="F383" s="79"/>
      <c r="G383" s="79"/>
      <c r="H383" s="30" t="s">
        <v>27</v>
      </c>
      <c r="I383" s="30" t="s">
        <v>24</v>
      </c>
      <c r="J383" s="30" t="s">
        <v>25</v>
      </c>
      <c r="K383" s="30" t="s">
        <v>59</v>
      </c>
      <c r="L383" s="30" t="s">
        <v>60</v>
      </c>
      <c r="M383" s="47">
        <v>1400.5</v>
      </c>
    </row>
    <row r="384" spans="1:13" ht="15" hidden="1">
      <c r="A384" s="90" t="s">
        <v>61</v>
      </c>
      <c r="B384" s="116" t="s">
        <v>62</v>
      </c>
      <c r="C384" s="65"/>
      <c r="D384" s="79"/>
      <c r="E384" s="79"/>
      <c r="F384" s="79"/>
      <c r="G384" s="79"/>
      <c r="H384" s="30" t="s">
        <v>27</v>
      </c>
      <c r="I384" s="30" t="s">
        <v>24</v>
      </c>
      <c r="J384" s="30" t="s">
        <v>46</v>
      </c>
      <c r="K384" s="30" t="s">
        <v>59</v>
      </c>
      <c r="L384" s="30" t="s">
        <v>29</v>
      </c>
      <c r="M384" s="47">
        <v>110952.5</v>
      </c>
    </row>
    <row r="385" spans="1:13" ht="15" hidden="1">
      <c r="A385" s="92"/>
      <c r="B385" s="118"/>
      <c r="C385" s="65"/>
      <c r="D385" s="79"/>
      <c r="E385" s="79"/>
      <c r="F385" s="79"/>
      <c r="G385" s="79"/>
      <c r="H385" s="30" t="s">
        <v>27</v>
      </c>
      <c r="I385" s="30" t="s">
        <v>24</v>
      </c>
      <c r="J385" s="30" t="s">
        <v>46</v>
      </c>
      <c r="K385" s="30" t="s">
        <v>59</v>
      </c>
      <c r="L385" s="30" t="s">
        <v>60</v>
      </c>
      <c r="M385" s="47">
        <v>2009.5</v>
      </c>
    </row>
    <row r="386" spans="1:13" ht="15" hidden="1">
      <c r="A386" s="90" t="s">
        <v>63</v>
      </c>
      <c r="B386" s="116" t="s">
        <v>64</v>
      </c>
      <c r="C386" s="65"/>
      <c r="D386" s="79"/>
      <c r="E386" s="79"/>
      <c r="F386" s="79"/>
      <c r="G386" s="79"/>
      <c r="H386" s="30" t="s">
        <v>27</v>
      </c>
      <c r="I386" s="30" t="s">
        <v>24</v>
      </c>
      <c r="J386" s="30" t="s">
        <v>24</v>
      </c>
      <c r="K386" s="30" t="s">
        <v>59</v>
      </c>
      <c r="L386" s="30" t="s">
        <v>29</v>
      </c>
      <c r="M386" s="47">
        <v>4635.23</v>
      </c>
    </row>
    <row r="387" spans="1:13" ht="15" hidden="1">
      <c r="A387" s="92"/>
      <c r="B387" s="118"/>
      <c r="C387" s="65"/>
      <c r="D387" s="79"/>
      <c r="E387" s="79"/>
      <c r="F387" s="79"/>
      <c r="G387" s="79"/>
      <c r="H387" s="30" t="s">
        <v>27</v>
      </c>
      <c r="I387" s="30" t="s">
        <v>24</v>
      </c>
      <c r="J387" s="30" t="s">
        <v>24</v>
      </c>
      <c r="K387" s="30" t="s">
        <v>59</v>
      </c>
      <c r="L387" s="30" t="s">
        <v>60</v>
      </c>
      <c r="M387" s="47">
        <v>110.67</v>
      </c>
    </row>
    <row r="388" spans="1:13" ht="15" hidden="1">
      <c r="A388" s="90" t="s">
        <v>65</v>
      </c>
      <c r="B388" s="116" t="s">
        <v>66</v>
      </c>
      <c r="C388" s="65"/>
      <c r="D388" s="79"/>
      <c r="E388" s="79"/>
      <c r="F388" s="79"/>
      <c r="G388" s="79"/>
      <c r="H388" s="30" t="s">
        <v>27</v>
      </c>
      <c r="I388" s="30" t="s">
        <v>24</v>
      </c>
      <c r="J388" s="30" t="s">
        <v>25</v>
      </c>
      <c r="K388" s="30" t="s">
        <v>67</v>
      </c>
      <c r="L388" s="30" t="s">
        <v>68</v>
      </c>
      <c r="M388" s="47">
        <v>1413.642</v>
      </c>
    </row>
    <row r="389" spans="1:13" ht="15" hidden="1">
      <c r="A389" s="92"/>
      <c r="B389" s="118"/>
      <c r="C389" s="65"/>
      <c r="D389" s="79"/>
      <c r="E389" s="79"/>
      <c r="F389" s="79"/>
      <c r="G389" s="79"/>
      <c r="H389" s="30" t="s">
        <v>27</v>
      </c>
      <c r="I389" s="30" t="s">
        <v>24</v>
      </c>
      <c r="J389" s="30" t="s">
        <v>25</v>
      </c>
      <c r="K389" s="30" t="s">
        <v>67</v>
      </c>
      <c r="L389" s="30" t="s">
        <v>29</v>
      </c>
      <c r="M389" s="47">
        <v>92996.358</v>
      </c>
    </row>
    <row r="390" spans="1:13" ht="76.5" hidden="1">
      <c r="A390" s="38" t="s">
        <v>69</v>
      </c>
      <c r="B390" s="79" t="s">
        <v>70</v>
      </c>
      <c r="C390" s="65"/>
      <c r="D390" s="79"/>
      <c r="E390" s="79"/>
      <c r="F390" s="79"/>
      <c r="G390" s="79"/>
      <c r="H390" s="30" t="s">
        <v>27</v>
      </c>
      <c r="I390" s="30" t="s">
        <v>24</v>
      </c>
      <c r="J390" s="30" t="s">
        <v>46</v>
      </c>
      <c r="K390" s="30" t="s">
        <v>67</v>
      </c>
      <c r="L390" s="30" t="s">
        <v>29</v>
      </c>
      <c r="M390" s="47">
        <v>27744.2</v>
      </c>
    </row>
    <row r="391" spans="1:13" ht="89.25" hidden="1">
      <c r="A391" s="38" t="s">
        <v>71</v>
      </c>
      <c r="B391" s="79" t="s">
        <v>72</v>
      </c>
      <c r="C391" s="65"/>
      <c r="D391" s="79"/>
      <c r="E391" s="79"/>
      <c r="F391" s="79"/>
      <c r="G391" s="79"/>
      <c r="H391" s="41" t="s">
        <v>27</v>
      </c>
      <c r="I391" s="41" t="s">
        <v>24</v>
      </c>
      <c r="J391" s="42" t="s">
        <v>46</v>
      </c>
      <c r="K391" s="42" t="s">
        <v>67</v>
      </c>
      <c r="L391" s="41" t="s">
        <v>29</v>
      </c>
      <c r="M391" s="48">
        <v>6000</v>
      </c>
    </row>
    <row r="392" spans="1:13" ht="76.5" hidden="1">
      <c r="A392" s="38" t="s">
        <v>73</v>
      </c>
      <c r="B392" s="79" t="s">
        <v>74</v>
      </c>
      <c r="C392" s="65"/>
      <c r="D392" s="79"/>
      <c r="E392" s="79"/>
      <c r="F392" s="79"/>
      <c r="G392" s="79"/>
      <c r="H392" s="30" t="s">
        <v>27</v>
      </c>
      <c r="I392" s="30" t="s">
        <v>24</v>
      </c>
      <c r="J392" s="30" t="s">
        <v>75</v>
      </c>
      <c r="K392" s="30" t="s">
        <v>76</v>
      </c>
      <c r="L392" s="30" t="s">
        <v>31</v>
      </c>
      <c r="M392" s="47">
        <v>116678.2</v>
      </c>
    </row>
    <row r="393" spans="1:13" ht="15" hidden="1">
      <c r="A393" s="90" t="s">
        <v>77</v>
      </c>
      <c r="B393" s="116" t="s">
        <v>78</v>
      </c>
      <c r="C393" s="65"/>
      <c r="D393" s="79"/>
      <c r="E393" s="79"/>
      <c r="F393" s="79"/>
      <c r="G393" s="79"/>
      <c r="H393" s="30" t="s">
        <v>27</v>
      </c>
      <c r="I393" s="30" t="s">
        <v>24</v>
      </c>
      <c r="J393" s="30" t="s">
        <v>75</v>
      </c>
      <c r="K393" s="30" t="s">
        <v>79</v>
      </c>
      <c r="L393" s="30" t="s">
        <v>41</v>
      </c>
      <c r="M393" s="47">
        <v>5443.1</v>
      </c>
    </row>
    <row r="394" spans="1:13" ht="15" hidden="1">
      <c r="A394" s="91"/>
      <c r="B394" s="117"/>
      <c r="C394" s="65"/>
      <c r="D394" s="79"/>
      <c r="E394" s="79"/>
      <c r="F394" s="79"/>
      <c r="G394" s="79"/>
      <c r="H394" s="30" t="s">
        <v>27</v>
      </c>
      <c r="I394" s="30" t="s">
        <v>24</v>
      </c>
      <c r="J394" s="30" t="s">
        <v>75</v>
      </c>
      <c r="K394" s="30" t="s">
        <v>79</v>
      </c>
      <c r="L394" s="30" t="s">
        <v>30</v>
      </c>
      <c r="M394" s="47">
        <v>265</v>
      </c>
    </row>
    <row r="395" spans="1:13" ht="15" hidden="1">
      <c r="A395" s="91"/>
      <c r="B395" s="117"/>
      <c r="C395" s="65"/>
      <c r="D395" s="79"/>
      <c r="E395" s="79"/>
      <c r="F395" s="79"/>
      <c r="G395" s="79"/>
      <c r="H395" s="30" t="s">
        <v>27</v>
      </c>
      <c r="I395" s="30" t="s">
        <v>24</v>
      </c>
      <c r="J395" s="30" t="s">
        <v>75</v>
      </c>
      <c r="K395" s="30" t="s">
        <v>79</v>
      </c>
      <c r="L395" s="30" t="s">
        <v>36</v>
      </c>
      <c r="M395" s="47">
        <v>13.515</v>
      </c>
    </row>
    <row r="396" spans="1:13" ht="15" hidden="1">
      <c r="A396" s="92"/>
      <c r="B396" s="118"/>
      <c r="C396" s="65"/>
      <c r="D396" s="79"/>
      <c r="E396" s="79"/>
      <c r="F396" s="79"/>
      <c r="G396" s="79"/>
      <c r="H396" s="30" t="s">
        <v>27</v>
      </c>
      <c r="I396" s="30" t="s">
        <v>24</v>
      </c>
      <c r="J396" s="30" t="s">
        <v>75</v>
      </c>
      <c r="K396" s="30" t="s">
        <v>79</v>
      </c>
      <c r="L396" s="30" t="s">
        <v>37</v>
      </c>
      <c r="M396" s="47">
        <v>3.985</v>
      </c>
    </row>
    <row r="397" spans="1:13" ht="38.25" hidden="1">
      <c r="A397" s="40" t="s">
        <v>18</v>
      </c>
      <c r="B397" s="33" t="s">
        <v>80</v>
      </c>
      <c r="C397" s="65"/>
      <c r="D397" s="79"/>
      <c r="E397" s="79"/>
      <c r="F397" s="78" t="s">
        <v>17</v>
      </c>
      <c r="G397" s="79"/>
      <c r="H397" s="30" t="s">
        <v>17</v>
      </c>
      <c r="I397" s="30" t="s">
        <v>17</v>
      </c>
      <c r="J397" s="30" t="s">
        <v>17</v>
      </c>
      <c r="K397" s="30" t="s">
        <v>17</v>
      </c>
      <c r="L397" s="30" t="s">
        <v>17</v>
      </c>
      <c r="M397" s="46">
        <f>SUM(M398:M421)</f>
        <v>206767.6</v>
      </c>
    </row>
    <row r="398" spans="1:13" ht="15" hidden="1">
      <c r="A398" s="120" t="s">
        <v>81</v>
      </c>
      <c r="B398" s="116" t="s">
        <v>82</v>
      </c>
      <c r="C398" s="65"/>
      <c r="D398" s="79"/>
      <c r="E398" s="79"/>
      <c r="F398" s="78"/>
      <c r="G398" s="79"/>
      <c r="H398" s="30" t="s">
        <v>27</v>
      </c>
      <c r="I398" s="30" t="s">
        <v>24</v>
      </c>
      <c r="J398" s="30" t="s">
        <v>75</v>
      </c>
      <c r="K398" s="30" t="s">
        <v>110</v>
      </c>
      <c r="L398" s="30" t="s">
        <v>86</v>
      </c>
      <c r="M398" s="47">
        <v>28285</v>
      </c>
    </row>
    <row r="399" spans="1:13" ht="15" hidden="1">
      <c r="A399" s="121"/>
      <c r="B399" s="117"/>
      <c r="C399" s="65"/>
      <c r="D399" s="79"/>
      <c r="E399" s="79"/>
      <c r="F399" s="78"/>
      <c r="G399" s="79"/>
      <c r="H399" s="30" t="s">
        <v>27</v>
      </c>
      <c r="I399" s="30" t="s">
        <v>24</v>
      </c>
      <c r="J399" s="30" t="s">
        <v>75</v>
      </c>
      <c r="K399" s="30" t="s">
        <v>110</v>
      </c>
      <c r="L399" s="30" t="s">
        <v>87</v>
      </c>
      <c r="M399" s="47">
        <v>4699.4</v>
      </c>
    </row>
    <row r="400" spans="1:13" ht="15" hidden="1">
      <c r="A400" s="121"/>
      <c r="B400" s="117"/>
      <c r="C400" s="65"/>
      <c r="D400" s="79"/>
      <c r="E400" s="79"/>
      <c r="F400" s="78"/>
      <c r="G400" s="79"/>
      <c r="H400" s="30" t="s">
        <v>27</v>
      </c>
      <c r="I400" s="30" t="s">
        <v>24</v>
      </c>
      <c r="J400" s="30" t="s">
        <v>75</v>
      </c>
      <c r="K400" s="30" t="s">
        <v>111</v>
      </c>
      <c r="L400" s="30" t="s">
        <v>87</v>
      </c>
      <c r="M400" s="47">
        <v>80.5</v>
      </c>
    </row>
    <row r="401" spans="1:13" ht="15" hidden="1">
      <c r="A401" s="121"/>
      <c r="B401" s="117"/>
      <c r="C401" s="65"/>
      <c r="D401" s="79"/>
      <c r="E401" s="79"/>
      <c r="F401" s="78"/>
      <c r="G401" s="79"/>
      <c r="H401" s="30" t="s">
        <v>27</v>
      </c>
      <c r="I401" s="30" t="s">
        <v>24</v>
      </c>
      <c r="J401" s="30" t="s">
        <v>75</v>
      </c>
      <c r="K401" s="30" t="s">
        <v>111</v>
      </c>
      <c r="L401" s="30" t="s">
        <v>30</v>
      </c>
      <c r="M401" s="47">
        <v>3449.3</v>
      </c>
    </row>
    <row r="402" spans="1:13" ht="15" hidden="1">
      <c r="A402" s="121"/>
      <c r="B402" s="117"/>
      <c r="C402" s="65"/>
      <c r="D402" s="79"/>
      <c r="E402" s="79"/>
      <c r="F402" s="78"/>
      <c r="G402" s="79"/>
      <c r="H402" s="30" t="s">
        <v>27</v>
      </c>
      <c r="I402" s="30" t="s">
        <v>24</v>
      </c>
      <c r="J402" s="30" t="s">
        <v>75</v>
      </c>
      <c r="K402" s="30" t="s">
        <v>111</v>
      </c>
      <c r="L402" s="30" t="s">
        <v>36</v>
      </c>
      <c r="M402" s="47">
        <v>128.4</v>
      </c>
    </row>
    <row r="403" spans="1:13" ht="15" hidden="1">
      <c r="A403" s="121"/>
      <c r="B403" s="117"/>
      <c r="C403" s="65"/>
      <c r="D403" s="79"/>
      <c r="E403" s="79"/>
      <c r="F403" s="78"/>
      <c r="G403" s="79"/>
      <c r="H403" s="30" t="s">
        <v>27</v>
      </c>
      <c r="I403" s="30" t="s">
        <v>24</v>
      </c>
      <c r="J403" s="30" t="s">
        <v>75</v>
      </c>
      <c r="K403" s="30" t="s">
        <v>111</v>
      </c>
      <c r="L403" s="30" t="s">
        <v>37</v>
      </c>
      <c r="M403" s="47">
        <v>4.4</v>
      </c>
    </row>
    <row r="404" spans="1:13" ht="15" hidden="1">
      <c r="A404" s="122"/>
      <c r="B404" s="118"/>
      <c r="C404" s="65"/>
      <c r="D404" s="79"/>
      <c r="E404" s="79"/>
      <c r="F404" s="78"/>
      <c r="G404" s="79"/>
      <c r="H404" s="30" t="s">
        <v>27</v>
      </c>
      <c r="I404" s="30" t="s">
        <v>24</v>
      </c>
      <c r="J404" s="30" t="s">
        <v>75</v>
      </c>
      <c r="K404" s="30" t="s">
        <v>112</v>
      </c>
      <c r="L404" s="30" t="s">
        <v>30</v>
      </c>
      <c r="M404" s="48">
        <v>1707.4</v>
      </c>
    </row>
    <row r="405" spans="1:13" ht="15" hidden="1">
      <c r="A405" s="120" t="s">
        <v>83</v>
      </c>
      <c r="B405" s="116" t="s">
        <v>84</v>
      </c>
      <c r="C405" s="65"/>
      <c r="D405" s="79"/>
      <c r="E405" s="79"/>
      <c r="F405" s="78"/>
      <c r="G405" s="79"/>
      <c r="H405" s="30" t="s">
        <v>27</v>
      </c>
      <c r="I405" s="30" t="s">
        <v>24</v>
      </c>
      <c r="J405" s="30" t="s">
        <v>75</v>
      </c>
      <c r="K405" s="30" t="s">
        <v>85</v>
      </c>
      <c r="L405" s="30" t="s">
        <v>86</v>
      </c>
      <c r="M405" s="47">
        <v>1878.7</v>
      </c>
    </row>
    <row r="406" spans="1:13" ht="15" hidden="1">
      <c r="A406" s="121"/>
      <c r="B406" s="117"/>
      <c r="C406" s="65"/>
      <c r="D406" s="79"/>
      <c r="E406" s="79"/>
      <c r="F406" s="78"/>
      <c r="G406" s="79"/>
      <c r="H406" s="30" t="s">
        <v>27</v>
      </c>
      <c r="I406" s="30" t="s">
        <v>24</v>
      </c>
      <c r="J406" s="30" t="s">
        <v>75</v>
      </c>
      <c r="K406" s="30" t="s">
        <v>85</v>
      </c>
      <c r="L406" s="30" t="s">
        <v>87</v>
      </c>
      <c r="M406" s="47">
        <v>340.5</v>
      </c>
    </row>
    <row r="407" spans="1:13" ht="15" hidden="1">
      <c r="A407" s="121"/>
      <c r="B407" s="117"/>
      <c r="C407" s="65"/>
      <c r="D407" s="79"/>
      <c r="E407" s="79"/>
      <c r="F407" s="78"/>
      <c r="G407" s="79"/>
      <c r="H407" s="30" t="s">
        <v>27</v>
      </c>
      <c r="I407" s="30" t="s">
        <v>24</v>
      </c>
      <c r="J407" s="30" t="s">
        <v>75</v>
      </c>
      <c r="K407" s="30" t="s">
        <v>85</v>
      </c>
      <c r="L407" s="30" t="s">
        <v>30</v>
      </c>
      <c r="M407" s="47">
        <v>253.6</v>
      </c>
    </row>
    <row r="408" spans="1:13" ht="15" hidden="1">
      <c r="A408" s="121"/>
      <c r="B408" s="117"/>
      <c r="C408" s="65"/>
      <c r="D408" s="79"/>
      <c r="E408" s="79"/>
      <c r="F408" s="78"/>
      <c r="G408" s="79"/>
      <c r="H408" s="30" t="s">
        <v>27</v>
      </c>
      <c r="I408" s="30" t="s">
        <v>24</v>
      </c>
      <c r="J408" s="30" t="s">
        <v>75</v>
      </c>
      <c r="K408" s="30" t="s">
        <v>88</v>
      </c>
      <c r="L408" s="30" t="s">
        <v>86</v>
      </c>
      <c r="M408" s="47">
        <v>2114.7</v>
      </c>
    </row>
    <row r="409" spans="1:13" ht="15" hidden="1">
      <c r="A409" s="121"/>
      <c r="B409" s="117"/>
      <c r="C409" s="65"/>
      <c r="D409" s="79"/>
      <c r="E409" s="79"/>
      <c r="F409" s="78"/>
      <c r="G409" s="79"/>
      <c r="H409" s="30" t="s">
        <v>27</v>
      </c>
      <c r="I409" s="30" t="s">
        <v>24</v>
      </c>
      <c r="J409" s="30" t="s">
        <v>75</v>
      </c>
      <c r="K409" s="30" t="s">
        <v>88</v>
      </c>
      <c r="L409" s="30" t="s">
        <v>87</v>
      </c>
      <c r="M409" s="47">
        <v>383.2</v>
      </c>
    </row>
    <row r="410" spans="1:13" ht="15" hidden="1">
      <c r="A410" s="121"/>
      <c r="B410" s="117"/>
      <c r="C410" s="65"/>
      <c r="D410" s="79"/>
      <c r="E410" s="79"/>
      <c r="F410" s="78"/>
      <c r="G410" s="79"/>
      <c r="H410" s="30" t="s">
        <v>27</v>
      </c>
      <c r="I410" s="30" t="s">
        <v>24</v>
      </c>
      <c r="J410" s="30" t="s">
        <v>75</v>
      </c>
      <c r="K410" s="30" t="s">
        <v>88</v>
      </c>
      <c r="L410" s="30" t="s">
        <v>30</v>
      </c>
      <c r="M410" s="47">
        <v>337.8</v>
      </c>
    </row>
    <row r="411" spans="1:13" ht="15" hidden="1">
      <c r="A411" s="121"/>
      <c r="B411" s="117"/>
      <c r="C411" s="65"/>
      <c r="D411" s="79"/>
      <c r="E411" s="79"/>
      <c r="F411" s="78"/>
      <c r="G411" s="79"/>
      <c r="H411" s="30" t="s">
        <v>27</v>
      </c>
      <c r="I411" s="30" t="s">
        <v>24</v>
      </c>
      <c r="J411" s="30" t="s">
        <v>75</v>
      </c>
      <c r="K411" s="30" t="s">
        <v>89</v>
      </c>
      <c r="L411" s="30" t="s">
        <v>30</v>
      </c>
      <c r="M411" s="47">
        <v>238.2</v>
      </c>
    </row>
    <row r="412" spans="1:13" ht="15" hidden="1">
      <c r="A412" s="122"/>
      <c r="B412" s="118"/>
      <c r="C412" s="65"/>
      <c r="D412" s="79"/>
      <c r="E412" s="79"/>
      <c r="F412" s="78"/>
      <c r="G412" s="79"/>
      <c r="H412" s="30" t="s">
        <v>27</v>
      </c>
      <c r="I412" s="30" t="s">
        <v>24</v>
      </c>
      <c r="J412" s="30" t="s">
        <v>75</v>
      </c>
      <c r="K412" s="30" t="s">
        <v>90</v>
      </c>
      <c r="L412" s="30" t="s">
        <v>30</v>
      </c>
      <c r="M412" s="47">
        <v>232.4</v>
      </c>
    </row>
    <row r="413" spans="1:13" ht="15" hidden="1">
      <c r="A413" s="120" t="s">
        <v>91</v>
      </c>
      <c r="B413" s="116" t="s">
        <v>92</v>
      </c>
      <c r="C413" s="65"/>
      <c r="D413" s="79"/>
      <c r="E413" s="79"/>
      <c r="F413" s="78"/>
      <c r="G413" s="79"/>
      <c r="H413" s="30" t="s">
        <v>27</v>
      </c>
      <c r="I413" s="30" t="s">
        <v>93</v>
      </c>
      <c r="J413" s="30" t="s">
        <v>94</v>
      </c>
      <c r="K413" s="30" t="s">
        <v>95</v>
      </c>
      <c r="L413" s="30" t="s">
        <v>30</v>
      </c>
      <c r="M413" s="47">
        <v>202.3</v>
      </c>
    </row>
    <row r="414" spans="1:13" ht="15" hidden="1">
      <c r="A414" s="122"/>
      <c r="B414" s="118"/>
      <c r="C414" s="65"/>
      <c r="D414" s="79"/>
      <c r="E414" s="79"/>
      <c r="F414" s="78"/>
      <c r="G414" s="79"/>
      <c r="H414" s="30" t="s">
        <v>27</v>
      </c>
      <c r="I414" s="30" t="s">
        <v>93</v>
      </c>
      <c r="J414" s="30" t="s">
        <v>94</v>
      </c>
      <c r="K414" s="30" t="s">
        <v>95</v>
      </c>
      <c r="L414" s="30" t="s">
        <v>96</v>
      </c>
      <c r="M414" s="47">
        <v>63222</v>
      </c>
    </row>
    <row r="415" spans="1:13" ht="15" hidden="1">
      <c r="A415" s="120" t="s">
        <v>99</v>
      </c>
      <c r="B415" s="116" t="s">
        <v>100</v>
      </c>
      <c r="C415" s="65"/>
      <c r="D415" s="79"/>
      <c r="E415" s="79"/>
      <c r="F415" s="78"/>
      <c r="G415" s="79"/>
      <c r="H415" s="30" t="s">
        <v>27</v>
      </c>
      <c r="I415" s="30" t="s">
        <v>93</v>
      </c>
      <c r="J415" s="30" t="s">
        <v>94</v>
      </c>
      <c r="K415" s="30" t="s">
        <v>97</v>
      </c>
      <c r="L415" s="30" t="s">
        <v>30</v>
      </c>
      <c r="M415" s="47">
        <v>41</v>
      </c>
    </row>
    <row r="416" spans="1:13" ht="15" hidden="1">
      <c r="A416" s="122"/>
      <c r="B416" s="118"/>
      <c r="C416" s="65"/>
      <c r="D416" s="79"/>
      <c r="E416" s="79"/>
      <c r="F416" s="78"/>
      <c r="G416" s="79"/>
      <c r="H416" s="30" t="s">
        <v>27</v>
      </c>
      <c r="I416" s="30" t="s">
        <v>93</v>
      </c>
      <c r="J416" s="30" t="s">
        <v>94</v>
      </c>
      <c r="K416" s="30" t="s">
        <v>97</v>
      </c>
      <c r="L416" s="30" t="s">
        <v>98</v>
      </c>
      <c r="M416" s="47">
        <v>13702.8</v>
      </c>
    </row>
    <row r="417" spans="1:13" ht="15" hidden="1">
      <c r="A417" s="120" t="s">
        <v>101</v>
      </c>
      <c r="B417" s="116" t="s">
        <v>102</v>
      </c>
      <c r="C417" s="65"/>
      <c r="D417" s="79"/>
      <c r="E417" s="79"/>
      <c r="F417" s="78"/>
      <c r="G417" s="79"/>
      <c r="H417" s="30" t="s">
        <v>27</v>
      </c>
      <c r="I417" s="30" t="s">
        <v>93</v>
      </c>
      <c r="J417" s="30" t="s">
        <v>94</v>
      </c>
      <c r="K417" s="30" t="s">
        <v>103</v>
      </c>
      <c r="L417" s="30" t="s">
        <v>30</v>
      </c>
      <c r="M417" s="47">
        <v>16.9</v>
      </c>
    </row>
    <row r="418" spans="1:13" ht="15" hidden="1">
      <c r="A418" s="122"/>
      <c r="B418" s="118"/>
      <c r="C418" s="65"/>
      <c r="D418" s="79"/>
      <c r="E418" s="79"/>
      <c r="F418" s="78"/>
      <c r="G418" s="79"/>
      <c r="H418" s="30" t="s">
        <v>27</v>
      </c>
      <c r="I418" s="30" t="s">
        <v>93</v>
      </c>
      <c r="J418" s="30" t="s">
        <v>94</v>
      </c>
      <c r="K418" s="30" t="s">
        <v>103</v>
      </c>
      <c r="L418" s="30" t="s">
        <v>98</v>
      </c>
      <c r="M418" s="47">
        <v>8252.4</v>
      </c>
    </row>
    <row r="419" spans="1:13" ht="15" hidden="1">
      <c r="A419" s="120" t="s">
        <v>105</v>
      </c>
      <c r="B419" s="116" t="s">
        <v>106</v>
      </c>
      <c r="C419" s="65"/>
      <c r="D419" s="79"/>
      <c r="E419" s="79"/>
      <c r="F419" s="78"/>
      <c r="G419" s="79"/>
      <c r="H419" s="30" t="s">
        <v>27</v>
      </c>
      <c r="I419" s="30" t="s">
        <v>93</v>
      </c>
      <c r="J419" s="30" t="s">
        <v>94</v>
      </c>
      <c r="K419" s="30" t="s">
        <v>104</v>
      </c>
      <c r="L419" s="30" t="s">
        <v>30</v>
      </c>
      <c r="M419" s="47">
        <v>220.2</v>
      </c>
    </row>
    <row r="420" spans="1:13" ht="15" hidden="1">
      <c r="A420" s="122"/>
      <c r="B420" s="118"/>
      <c r="C420" s="65"/>
      <c r="D420" s="79"/>
      <c r="E420" s="79"/>
      <c r="F420" s="78"/>
      <c r="G420" s="79"/>
      <c r="H420" s="30" t="s">
        <v>27</v>
      </c>
      <c r="I420" s="30" t="s">
        <v>93</v>
      </c>
      <c r="J420" s="30" t="s">
        <v>94</v>
      </c>
      <c r="K420" s="30" t="s">
        <v>104</v>
      </c>
      <c r="L420" s="30" t="s">
        <v>98</v>
      </c>
      <c r="M420" s="47">
        <v>73398.1</v>
      </c>
    </row>
    <row r="421" spans="1:13" ht="153" hidden="1">
      <c r="A421" s="40" t="s">
        <v>108</v>
      </c>
      <c r="B421" s="34" t="s">
        <v>107</v>
      </c>
      <c r="C421" s="65"/>
      <c r="D421" s="79"/>
      <c r="E421" s="79"/>
      <c r="F421" s="78"/>
      <c r="G421" s="79"/>
      <c r="H421" s="30" t="s">
        <v>27</v>
      </c>
      <c r="I421" s="30" t="s">
        <v>24</v>
      </c>
      <c r="J421" s="30" t="s">
        <v>46</v>
      </c>
      <c r="K421" s="30" t="s">
        <v>109</v>
      </c>
      <c r="L421" s="30" t="s">
        <v>96</v>
      </c>
      <c r="M421" s="47">
        <v>3578.4</v>
      </c>
    </row>
    <row r="422" spans="1:13" ht="15" hidden="1">
      <c r="A422" s="115" t="s">
        <v>19</v>
      </c>
      <c r="B422" s="115"/>
      <c r="C422" s="115"/>
      <c r="D422" s="115"/>
      <c r="E422" s="115"/>
      <c r="F422" s="115"/>
      <c r="G422" s="115"/>
      <c r="H422" s="30" t="s">
        <v>17</v>
      </c>
      <c r="I422" s="30" t="s">
        <v>17</v>
      </c>
      <c r="J422" s="30" t="s">
        <v>17</v>
      </c>
      <c r="K422" s="30" t="s">
        <v>17</v>
      </c>
      <c r="L422" s="30" t="s">
        <v>17</v>
      </c>
      <c r="M422" s="46">
        <f>M363+M397</f>
        <v>4587517.89</v>
      </c>
    </row>
    <row r="423" ht="15" hidden="1"/>
    <row r="424" ht="15" hidden="1"/>
    <row r="425" spans="1:13" ht="15" hidden="1">
      <c r="A425" s="106" t="s">
        <v>1</v>
      </c>
      <c r="B425" s="106"/>
      <c r="C425" s="106"/>
      <c r="D425" s="106"/>
      <c r="E425" s="106"/>
      <c r="F425" s="106"/>
      <c r="G425" s="106"/>
      <c r="H425" s="106"/>
      <c r="I425" s="106"/>
      <c r="J425" s="106"/>
      <c r="K425" s="106"/>
      <c r="L425" s="106"/>
      <c r="M425" s="106"/>
    </row>
    <row r="426" spans="1:13" ht="15" hidden="1">
      <c r="A426" s="106" t="s">
        <v>2</v>
      </c>
      <c r="B426" s="106"/>
      <c r="C426" s="106"/>
      <c r="D426" s="106"/>
      <c r="E426" s="106"/>
      <c r="F426" s="106"/>
      <c r="G426" s="106"/>
      <c r="H426" s="106"/>
      <c r="I426" s="106"/>
      <c r="J426" s="106"/>
      <c r="K426" s="106"/>
      <c r="L426" s="106"/>
      <c r="M426" s="106"/>
    </row>
    <row r="427" spans="1:13" ht="15" hidden="1">
      <c r="A427" s="106" t="s">
        <v>117</v>
      </c>
      <c r="B427" s="106"/>
      <c r="C427" s="106"/>
      <c r="D427" s="106"/>
      <c r="E427" s="106"/>
      <c r="F427" s="106"/>
      <c r="G427" s="106"/>
      <c r="H427" s="106"/>
      <c r="I427" s="106"/>
      <c r="J427" s="106"/>
      <c r="K427" s="106"/>
      <c r="L427" s="106"/>
      <c r="M427" s="106"/>
    </row>
    <row r="428" spans="1:13" ht="15" hidden="1">
      <c r="A428" s="106" t="s">
        <v>22</v>
      </c>
      <c r="B428" s="106"/>
      <c r="C428" s="106"/>
      <c r="D428" s="106"/>
      <c r="E428" s="106"/>
      <c r="F428" s="106"/>
      <c r="G428" s="106"/>
      <c r="H428" s="106"/>
      <c r="I428" s="106"/>
      <c r="J428" s="106"/>
      <c r="K428" s="106"/>
      <c r="L428" s="106"/>
      <c r="M428" s="106"/>
    </row>
    <row r="429" spans="1:13" ht="15" hidden="1">
      <c r="A429" s="106" t="s">
        <v>3</v>
      </c>
      <c r="B429" s="106"/>
      <c r="C429" s="106"/>
      <c r="D429" s="106"/>
      <c r="E429" s="106"/>
      <c r="F429" s="106"/>
      <c r="G429" s="106"/>
      <c r="H429" s="106"/>
      <c r="I429" s="106"/>
      <c r="J429" s="106"/>
      <c r="K429" s="106"/>
      <c r="L429" s="106"/>
      <c r="M429" s="106"/>
    </row>
    <row r="430" ht="15" hidden="1">
      <c r="A430" s="39"/>
    </row>
    <row r="431" spans="1:13" ht="15" hidden="1">
      <c r="A431" s="115"/>
      <c r="B431" s="115"/>
      <c r="C431" s="108" t="s">
        <v>23</v>
      </c>
      <c r="D431" s="108"/>
      <c r="E431" s="108"/>
      <c r="F431" s="108"/>
      <c r="G431" s="108"/>
      <c r="H431" s="108"/>
      <c r="I431" s="108"/>
      <c r="J431" s="108"/>
      <c r="K431" s="108"/>
      <c r="L431" s="108"/>
      <c r="M431" s="108"/>
    </row>
    <row r="432" spans="1:13" ht="15" hidden="1">
      <c r="A432" s="115"/>
      <c r="B432" s="115"/>
      <c r="C432" s="108" t="s">
        <v>4</v>
      </c>
      <c r="D432" s="108"/>
      <c r="E432" s="108"/>
      <c r="F432" s="108"/>
      <c r="G432" s="108"/>
      <c r="H432" s="108"/>
      <c r="I432" s="108"/>
      <c r="J432" s="108"/>
      <c r="K432" s="108"/>
      <c r="L432" s="108"/>
      <c r="M432" s="108"/>
    </row>
    <row r="433" spans="1:13" ht="15" hidden="1">
      <c r="A433" s="101" t="s">
        <v>5</v>
      </c>
      <c r="B433" s="108" t="s">
        <v>20</v>
      </c>
      <c r="C433" s="119" t="s">
        <v>6</v>
      </c>
      <c r="D433" s="108" t="s">
        <v>7</v>
      </c>
      <c r="E433" s="108" t="s">
        <v>21</v>
      </c>
      <c r="F433" s="108" t="s">
        <v>8</v>
      </c>
      <c r="G433" s="108" t="s">
        <v>9</v>
      </c>
      <c r="H433" s="108" t="s">
        <v>10</v>
      </c>
      <c r="I433" s="108"/>
      <c r="J433" s="108"/>
      <c r="K433" s="108"/>
      <c r="L433" s="108"/>
      <c r="M433" s="108" t="s">
        <v>11</v>
      </c>
    </row>
    <row r="434" spans="1:13" ht="25.5" hidden="1">
      <c r="A434" s="101"/>
      <c r="B434" s="108"/>
      <c r="C434" s="119"/>
      <c r="D434" s="108"/>
      <c r="E434" s="108"/>
      <c r="F434" s="108"/>
      <c r="G434" s="108"/>
      <c r="H434" s="78" t="s">
        <v>12</v>
      </c>
      <c r="I434" s="78" t="s">
        <v>13</v>
      </c>
      <c r="J434" s="78" t="s">
        <v>14</v>
      </c>
      <c r="K434" s="78" t="s">
        <v>15</v>
      </c>
      <c r="L434" s="78" t="s">
        <v>16</v>
      </c>
      <c r="M434" s="108"/>
    </row>
    <row r="435" spans="1:13" ht="38.25" hidden="1">
      <c r="A435" s="37">
        <v>1</v>
      </c>
      <c r="B435" s="33" t="s">
        <v>33</v>
      </c>
      <c r="C435" s="65"/>
      <c r="D435" s="79"/>
      <c r="E435" s="79"/>
      <c r="F435" s="78" t="s">
        <v>17</v>
      </c>
      <c r="G435" s="79"/>
      <c r="H435" s="78" t="s">
        <v>17</v>
      </c>
      <c r="I435" s="78" t="s">
        <v>17</v>
      </c>
      <c r="J435" s="78" t="s">
        <v>17</v>
      </c>
      <c r="K435" s="78" t="s">
        <v>17</v>
      </c>
      <c r="L435" s="78" t="s">
        <v>17</v>
      </c>
      <c r="M435" s="46">
        <f>SUM(M436:M468)</f>
        <v>4380750.29</v>
      </c>
    </row>
    <row r="436" spans="1:13" ht="15" hidden="1">
      <c r="A436" s="90" t="s">
        <v>34</v>
      </c>
      <c r="B436" s="116" t="s">
        <v>35</v>
      </c>
      <c r="C436" s="65"/>
      <c r="D436" s="79"/>
      <c r="E436" s="79"/>
      <c r="F436" s="78"/>
      <c r="G436" s="79"/>
      <c r="H436" s="30">
        <v>974</v>
      </c>
      <c r="I436" s="30" t="s">
        <v>24</v>
      </c>
      <c r="J436" s="30" t="s">
        <v>25</v>
      </c>
      <c r="K436" s="30" t="s">
        <v>26</v>
      </c>
      <c r="L436" s="78">
        <v>111</v>
      </c>
      <c r="M436" s="47">
        <v>1323.04</v>
      </c>
    </row>
    <row r="437" spans="1:13" ht="15" hidden="1">
      <c r="A437" s="91"/>
      <c r="B437" s="117"/>
      <c r="C437" s="65"/>
      <c r="D437" s="79"/>
      <c r="E437" s="79"/>
      <c r="F437" s="79"/>
      <c r="G437" s="79"/>
      <c r="H437" s="30">
        <v>974</v>
      </c>
      <c r="I437" s="30" t="s">
        <v>24</v>
      </c>
      <c r="J437" s="30" t="s">
        <v>25</v>
      </c>
      <c r="K437" s="30" t="s">
        <v>26</v>
      </c>
      <c r="L437" s="30" t="s">
        <v>30</v>
      </c>
      <c r="M437" s="47">
        <v>2197.4</v>
      </c>
    </row>
    <row r="438" spans="1:13" ht="15" hidden="1">
      <c r="A438" s="91"/>
      <c r="B438" s="117"/>
      <c r="C438" s="65"/>
      <c r="D438" s="79"/>
      <c r="E438" s="79"/>
      <c r="F438" s="79"/>
      <c r="G438" s="79"/>
      <c r="H438" s="30">
        <v>974</v>
      </c>
      <c r="I438" s="30" t="s">
        <v>24</v>
      </c>
      <c r="J438" s="30" t="s">
        <v>25</v>
      </c>
      <c r="K438" s="30" t="s">
        <v>26</v>
      </c>
      <c r="L438" s="30" t="s">
        <v>31</v>
      </c>
      <c r="M438" s="47">
        <v>333980.344</v>
      </c>
    </row>
    <row r="439" spans="1:13" ht="15" hidden="1">
      <c r="A439" s="91"/>
      <c r="B439" s="117"/>
      <c r="C439" s="65"/>
      <c r="D439" s="79"/>
      <c r="E439" s="79"/>
      <c r="F439" s="79"/>
      <c r="G439" s="79"/>
      <c r="H439" s="30">
        <v>974</v>
      </c>
      <c r="I439" s="30" t="s">
        <v>24</v>
      </c>
      <c r="J439" s="30" t="s">
        <v>25</v>
      </c>
      <c r="K439" s="30" t="s">
        <v>26</v>
      </c>
      <c r="L439" s="30" t="s">
        <v>32</v>
      </c>
      <c r="M439" s="47">
        <v>5641.88</v>
      </c>
    </row>
    <row r="440" spans="1:13" ht="15" hidden="1">
      <c r="A440" s="91"/>
      <c r="B440" s="117"/>
      <c r="C440" s="65"/>
      <c r="D440" s="79"/>
      <c r="E440" s="79"/>
      <c r="F440" s="79"/>
      <c r="G440" s="79"/>
      <c r="H440" s="30">
        <v>974</v>
      </c>
      <c r="I440" s="30" t="s">
        <v>24</v>
      </c>
      <c r="J440" s="30" t="s">
        <v>25</v>
      </c>
      <c r="K440" s="30" t="s">
        <v>26</v>
      </c>
      <c r="L440" s="30" t="s">
        <v>36</v>
      </c>
      <c r="M440" s="47">
        <v>656.47</v>
      </c>
    </row>
    <row r="441" spans="1:13" ht="15" hidden="1">
      <c r="A441" s="92"/>
      <c r="B441" s="118"/>
      <c r="C441" s="65"/>
      <c r="D441" s="79"/>
      <c r="E441" s="79"/>
      <c r="F441" s="79"/>
      <c r="G441" s="79"/>
      <c r="H441" s="30">
        <v>974</v>
      </c>
      <c r="I441" s="30" t="s">
        <v>24</v>
      </c>
      <c r="J441" s="30" t="s">
        <v>25</v>
      </c>
      <c r="K441" s="30" t="s">
        <v>26</v>
      </c>
      <c r="L441" s="30" t="s">
        <v>37</v>
      </c>
      <c r="M441" s="47">
        <v>0</v>
      </c>
    </row>
    <row r="442" spans="1:13" ht="51" hidden="1">
      <c r="A442" s="38" t="s">
        <v>38</v>
      </c>
      <c r="B442" s="79" t="s">
        <v>39</v>
      </c>
      <c r="C442" s="65"/>
      <c r="D442" s="79"/>
      <c r="E442" s="79"/>
      <c r="F442" s="79"/>
      <c r="G442" s="79"/>
      <c r="H442" s="30" t="s">
        <v>27</v>
      </c>
      <c r="I442" s="30" t="s">
        <v>24</v>
      </c>
      <c r="J442" s="30" t="s">
        <v>25</v>
      </c>
      <c r="K442" s="30" t="s">
        <v>28</v>
      </c>
      <c r="L442" s="30" t="s">
        <v>29</v>
      </c>
      <c r="M442" s="47">
        <v>15153.4</v>
      </c>
    </row>
    <row r="443" spans="1:13" ht="15" hidden="1">
      <c r="A443" s="90" t="s">
        <v>42</v>
      </c>
      <c r="B443" s="116" t="s">
        <v>43</v>
      </c>
      <c r="C443" s="65"/>
      <c r="D443" s="79"/>
      <c r="E443" s="79"/>
      <c r="F443" s="79"/>
      <c r="G443" s="79"/>
      <c r="H443" s="30" t="s">
        <v>27</v>
      </c>
      <c r="I443" s="30" t="s">
        <v>24</v>
      </c>
      <c r="J443" s="30" t="s">
        <v>25</v>
      </c>
      <c r="K443" s="30" t="s">
        <v>40</v>
      </c>
      <c r="L443" s="30" t="s">
        <v>41</v>
      </c>
      <c r="M443" s="47">
        <v>23092.8</v>
      </c>
    </row>
    <row r="444" spans="1:13" ht="15" hidden="1">
      <c r="A444" s="91"/>
      <c r="B444" s="117"/>
      <c r="C444" s="65"/>
      <c r="D444" s="79"/>
      <c r="E444" s="79"/>
      <c r="F444" s="79"/>
      <c r="G444" s="79"/>
      <c r="H444" s="30" t="s">
        <v>27</v>
      </c>
      <c r="I444" s="30" t="s">
        <v>24</v>
      </c>
      <c r="J444" s="30" t="s">
        <v>25</v>
      </c>
      <c r="K444" s="30" t="s">
        <v>40</v>
      </c>
      <c r="L444" s="30" t="s">
        <v>30</v>
      </c>
      <c r="M444" s="47">
        <v>68.7</v>
      </c>
    </row>
    <row r="445" spans="1:13" ht="15" hidden="1">
      <c r="A445" s="91"/>
      <c r="B445" s="117"/>
      <c r="C445" s="65"/>
      <c r="D445" s="79"/>
      <c r="E445" s="79"/>
      <c r="F445" s="79"/>
      <c r="G445" s="79"/>
      <c r="H445" s="30" t="s">
        <v>27</v>
      </c>
      <c r="I445" s="30" t="s">
        <v>24</v>
      </c>
      <c r="J445" s="30" t="s">
        <v>25</v>
      </c>
      <c r="K445" s="30" t="s">
        <v>40</v>
      </c>
      <c r="L445" s="30" t="s">
        <v>31</v>
      </c>
      <c r="M445" s="47">
        <v>1438397.1</v>
      </c>
    </row>
    <row r="446" spans="1:13" ht="15" hidden="1">
      <c r="A446" s="92"/>
      <c r="B446" s="118"/>
      <c r="C446" s="65"/>
      <c r="D446" s="79"/>
      <c r="E446" s="79"/>
      <c r="F446" s="79"/>
      <c r="G446" s="79"/>
      <c r="H446" s="30" t="s">
        <v>27</v>
      </c>
      <c r="I446" s="30" t="s">
        <v>24</v>
      </c>
      <c r="J446" s="30" t="s">
        <v>25</v>
      </c>
      <c r="K446" s="30" t="s">
        <v>40</v>
      </c>
      <c r="L446" s="30" t="s">
        <v>32</v>
      </c>
      <c r="M446" s="47">
        <v>26975.6</v>
      </c>
    </row>
    <row r="447" spans="1:13" ht="15" hidden="1">
      <c r="A447" s="90" t="s">
        <v>44</v>
      </c>
      <c r="B447" s="116" t="s">
        <v>45</v>
      </c>
      <c r="C447" s="65"/>
      <c r="D447" s="79"/>
      <c r="E447" s="79"/>
      <c r="F447" s="79"/>
      <c r="G447" s="79"/>
      <c r="H447" s="30" t="s">
        <v>27</v>
      </c>
      <c r="I447" s="30" t="s">
        <v>24</v>
      </c>
      <c r="J447" s="30" t="s">
        <v>46</v>
      </c>
      <c r="K447" s="30" t="s">
        <v>47</v>
      </c>
      <c r="L447" s="30" t="s">
        <v>31</v>
      </c>
      <c r="M447" s="47">
        <v>319556.911</v>
      </c>
    </row>
    <row r="448" spans="1:13" ht="15" hidden="1">
      <c r="A448" s="92"/>
      <c r="B448" s="118"/>
      <c r="C448" s="65"/>
      <c r="D448" s="79"/>
      <c r="E448" s="79"/>
      <c r="F448" s="79"/>
      <c r="G448" s="79"/>
      <c r="H448" s="30" t="s">
        <v>27</v>
      </c>
      <c r="I448" s="30" t="s">
        <v>24</v>
      </c>
      <c r="J448" s="30" t="s">
        <v>46</v>
      </c>
      <c r="K448" s="30" t="s">
        <v>47</v>
      </c>
      <c r="L448" s="30" t="s">
        <v>32</v>
      </c>
      <c r="M448" s="47">
        <v>10521.136</v>
      </c>
    </row>
    <row r="449" spans="1:13" ht="15" hidden="1">
      <c r="A449" s="90" t="s">
        <v>48</v>
      </c>
      <c r="B449" s="116" t="s">
        <v>49</v>
      </c>
      <c r="C449" s="65"/>
      <c r="D449" s="79"/>
      <c r="E449" s="79"/>
      <c r="F449" s="79"/>
      <c r="G449" s="79"/>
      <c r="H449" s="30" t="s">
        <v>27</v>
      </c>
      <c r="I449" s="30" t="s">
        <v>24</v>
      </c>
      <c r="J449" s="30" t="s">
        <v>46</v>
      </c>
      <c r="K449" s="30" t="s">
        <v>50</v>
      </c>
      <c r="L449" s="30" t="s">
        <v>31</v>
      </c>
      <c r="M449" s="47">
        <v>1421956.9</v>
      </c>
    </row>
    <row r="450" spans="1:13" ht="15" hidden="1">
      <c r="A450" s="92"/>
      <c r="B450" s="118"/>
      <c r="C450" s="65"/>
      <c r="D450" s="79"/>
      <c r="E450" s="79"/>
      <c r="F450" s="79"/>
      <c r="G450" s="79"/>
      <c r="H450" s="30" t="s">
        <v>27</v>
      </c>
      <c r="I450" s="30" t="s">
        <v>24</v>
      </c>
      <c r="J450" s="30" t="s">
        <v>46</v>
      </c>
      <c r="K450" s="30" t="s">
        <v>50</v>
      </c>
      <c r="L450" s="30" t="s">
        <v>32</v>
      </c>
      <c r="M450" s="47">
        <v>30395.6</v>
      </c>
    </row>
    <row r="451" spans="1:13" ht="38.25" hidden="1">
      <c r="A451" s="38" t="s">
        <v>51</v>
      </c>
      <c r="B451" s="79" t="s">
        <v>52</v>
      </c>
      <c r="C451" s="65"/>
      <c r="D451" s="79"/>
      <c r="E451" s="79"/>
      <c r="F451" s="79"/>
      <c r="G451" s="79"/>
      <c r="H451" s="30" t="s">
        <v>27</v>
      </c>
      <c r="I451" s="30" t="s">
        <v>24</v>
      </c>
      <c r="J451" s="30" t="s">
        <v>46</v>
      </c>
      <c r="K451" s="30" t="s">
        <v>53</v>
      </c>
      <c r="L451" s="30" t="s">
        <v>31</v>
      </c>
      <c r="M451" s="47">
        <v>308304.509</v>
      </c>
    </row>
    <row r="452" spans="1:13" ht="25.5" hidden="1">
      <c r="A452" s="38" t="s">
        <v>54</v>
      </c>
      <c r="B452" s="79" t="s">
        <v>55</v>
      </c>
      <c r="C452" s="65"/>
      <c r="D452" s="79"/>
      <c r="E452" s="79"/>
      <c r="F452" s="79"/>
      <c r="G452" s="79"/>
      <c r="H452" s="30" t="s">
        <v>27</v>
      </c>
      <c r="I452" s="30" t="s">
        <v>24</v>
      </c>
      <c r="J452" s="30" t="s">
        <v>46</v>
      </c>
      <c r="K452" s="30" t="s">
        <v>56</v>
      </c>
      <c r="L452" s="30" t="s">
        <v>31</v>
      </c>
      <c r="M452" s="47">
        <v>8690</v>
      </c>
    </row>
    <row r="453" spans="1:13" ht="15" hidden="1">
      <c r="A453" s="90" t="s">
        <v>57</v>
      </c>
      <c r="B453" s="116" t="s">
        <v>58</v>
      </c>
      <c r="C453" s="65"/>
      <c r="D453" s="79"/>
      <c r="E453" s="79"/>
      <c r="F453" s="79"/>
      <c r="G453" s="79"/>
      <c r="H453" s="30" t="s">
        <v>27</v>
      </c>
      <c r="I453" s="30" t="s">
        <v>24</v>
      </c>
      <c r="J453" s="30" t="s">
        <v>25</v>
      </c>
      <c r="K453" s="30" t="s">
        <v>59</v>
      </c>
      <c r="L453" s="30" t="s">
        <v>30</v>
      </c>
      <c r="M453" s="47">
        <v>3018</v>
      </c>
    </row>
    <row r="454" spans="1:13" ht="15" hidden="1">
      <c r="A454" s="91"/>
      <c r="B454" s="117"/>
      <c r="C454" s="65"/>
      <c r="D454" s="79"/>
      <c r="E454" s="79"/>
      <c r="F454" s="79"/>
      <c r="G454" s="79"/>
      <c r="H454" s="30" t="s">
        <v>27</v>
      </c>
      <c r="I454" s="30" t="s">
        <v>24</v>
      </c>
      <c r="J454" s="30" t="s">
        <v>25</v>
      </c>
      <c r="K454" s="30" t="s">
        <v>59</v>
      </c>
      <c r="L454" s="30" t="s">
        <v>29</v>
      </c>
      <c r="M454" s="47">
        <v>61154.100000000006</v>
      </c>
    </row>
    <row r="455" spans="1:13" ht="15" hidden="1">
      <c r="A455" s="92"/>
      <c r="B455" s="118"/>
      <c r="C455" s="65"/>
      <c r="D455" s="79"/>
      <c r="E455" s="79"/>
      <c r="F455" s="79"/>
      <c r="G455" s="79"/>
      <c r="H455" s="30" t="s">
        <v>27</v>
      </c>
      <c r="I455" s="30" t="s">
        <v>24</v>
      </c>
      <c r="J455" s="30" t="s">
        <v>25</v>
      </c>
      <c r="K455" s="30" t="s">
        <v>59</v>
      </c>
      <c r="L455" s="30" t="s">
        <v>60</v>
      </c>
      <c r="M455" s="47">
        <v>1400.5</v>
      </c>
    </row>
    <row r="456" spans="1:13" ht="15" hidden="1">
      <c r="A456" s="90" t="s">
        <v>61</v>
      </c>
      <c r="B456" s="116" t="s">
        <v>62</v>
      </c>
      <c r="C456" s="65"/>
      <c r="D456" s="79"/>
      <c r="E456" s="79"/>
      <c r="F456" s="79"/>
      <c r="G456" s="79"/>
      <c r="H456" s="30" t="s">
        <v>27</v>
      </c>
      <c r="I456" s="30" t="s">
        <v>24</v>
      </c>
      <c r="J456" s="30" t="s">
        <v>46</v>
      </c>
      <c r="K456" s="30" t="s">
        <v>59</v>
      </c>
      <c r="L456" s="30" t="s">
        <v>29</v>
      </c>
      <c r="M456" s="47">
        <v>110952.5</v>
      </c>
    </row>
    <row r="457" spans="1:13" ht="15" hidden="1">
      <c r="A457" s="92"/>
      <c r="B457" s="118"/>
      <c r="C457" s="65"/>
      <c r="D457" s="79"/>
      <c r="E457" s="79"/>
      <c r="F457" s="79"/>
      <c r="G457" s="79"/>
      <c r="H457" s="30" t="s">
        <v>27</v>
      </c>
      <c r="I457" s="30" t="s">
        <v>24</v>
      </c>
      <c r="J457" s="30" t="s">
        <v>46</v>
      </c>
      <c r="K457" s="30" t="s">
        <v>59</v>
      </c>
      <c r="L457" s="30" t="s">
        <v>60</v>
      </c>
      <c r="M457" s="47">
        <v>2009.5</v>
      </c>
    </row>
    <row r="458" spans="1:13" ht="15" hidden="1">
      <c r="A458" s="90" t="s">
        <v>63</v>
      </c>
      <c r="B458" s="116" t="s">
        <v>64</v>
      </c>
      <c r="C458" s="65"/>
      <c r="D458" s="79"/>
      <c r="E458" s="79"/>
      <c r="F458" s="79"/>
      <c r="G458" s="79"/>
      <c r="H458" s="30" t="s">
        <v>27</v>
      </c>
      <c r="I458" s="30" t="s">
        <v>24</v>
      </c>
      <c r="J458" s="30" t="s">
        <v>24</v>
      </c>
      <c r="K458" s="30" t="s">
        <v>59</v>
      </c>
      <c r="L458" s="30" t="s">
        <v>29</v>
      </c>
      <c r="M458" s="47">
        <v>4635.23</v>
      </c>
    </row>
    <row r="459" spans="1:13" ht="15" hidden="1">
      <c r="A459" s="92"/>
      <c r="B459" s="118"/>
      <c r="C459" s="65"/>
      <c r="D459" s="79"/>
      <c r="E459" s="79"/>
      <c r="F459" s="79"/>
      <c r="G459" s="79"/>
      <c r="H459" s="30" t="s">
        <v>27</v>
      </c>
      <c r="I459" s="30" t="s">
        <v>24</v>
      </c>
      <c r="J459" s="30" t="s">
        <v>24</v>
      </c>
      <c r="K459" s="30" t="s">
        <v>59</v>
      </c>
      <c r="L459" s="30" t="s">
        <v>60</v>
      </c>
      <c r="M459" s="47">
        <v>110.67</v>
      </c>
    </row>
    <row r="460" spans="1:13" ht="15" hidden="1">
      <c r="A460" s="90" t="s">
        <v>65</v>
      </c>
      <c r="B460" s="116" t="s">
        <v>66</v>
      </c>
      <c r="C460" s="65"/>
      <c r="D460" s="79"/>
      <c r="E460" s="79"/>
      <c r="F460" s="79"/>
      <c r="G460" s="79"/>
      <c r="H460" s="30" t="s">
        <v>27</v>
      </c>
      <c r="I460" s="30" t="s">
        <v>24</v>
      </c>
      <c r="J460" s="30" t="s">
        <v>25</v>
      </c>
      <c r="K460" s="30" t="s">
        <v>67</v>
      </c>
      <c r="L460" s="30" t="s">
        <v>68</v>
      </c>
      <c r="M460" s="47">
        <v>1413.642</v>
      </c>
    </row>
    <row r="461" spans="1:13" ht="15" hidden="1">
      <c r="A461" s="92"/>
      <c r="B461" s="118"/>
      <c r="C461" s="65"/>
      <c r="D461" s="79"/>
      <c r="E461" s="79"/>
      <c r="F461" s="79"/>
      <c r="G461" s="79"/>
      <c r="H461" s="30" t="s">
        <v>27</v>
      </c>
      <c r="I461" s="30" t="s">
        <v>24</v>
      </c>
      <c r="J461" s="30" t="s">
        <v>25</v>
      </c>
      <c r="K461" s="30" t="s">
        <v>67</v>
      </c>
      <c r="L461" s="30" t="s">
        <v>29</v>
      </c>
      <c r="M461" s="47">
        <v>92996.358</v>
      </c>
    </row>
    <row r="462" spans="1:13" ht="76.5" hidden="1">
      <c r="A462" s="38" t="s">
        <v>69</v>
      </c>
      <c r="B462" s="79" t="s">
        <v>70</v>
      </c>
      <c r="C462" s="65"/>
      <c r="D462" s="79"/>
      <c r="E462" s="79"/>
      <c r="F462" s="79"/>
      <c r="G462" s="79"/>
      <c r="H462" s="30" t="s">
        <v>27</v>
      </c>
      <c r="I462" s="30" t="s">
        <v>24</v>
      </c>
      <c r="J462" s="30" t="s">
        <v>46</v>
      </c>
      <c r="K462" s="30" t="s">
        <v>67</v>
      </c>
      <c r="L462" s="30" t="s">
        <v>29</v>
      </c>
      <c r="M462" s="47">
        <v>27744.2</v>
      </c>
    </row>
    <row r="463" spans="1:13" ht="89.25" hidden="1">
      <c r="A463" s="38" t="s">
        <v>71</v>
      </c>
      <c r="B463" s="79" t="s">
        <v>72</v>
      </c>
      <c r="C463" s="65"/>
      <c r="D463" s="79"/>
      <c r="E463" s="79"/>
      <c r="F463" s="79"/>
      <c r="G463" s="79"/>
      <c r="H463" s="41" t="s">
        <v>27</v>
      </c>
      <c r="I463" s="41" t="s">
        <v>24</v>
      </c>
      <c r="J463" s="42" t="s">
        <v>46</v>
      </c>
      <c r="K463" s="42" t="s">
        <v>67</v>
      </c>
      <c r="L463" s="41" t="s">
        <v>29</v>
      </c>
      <c r="M463" s="48">
        <v>6000</v>
      </c>
    </row>
    <row r="464" spans="1:13" ht="76.5" hidden="1">
      <c r="A464" s="38" t="s">
        <v>73</v>
      </c>
      <c r="B464" s="79" t="s">
        <v>74</v>
      </c>
      <c r="C464" s="65"/>
      <c r="D464" s="79"/>
      <c r="E464" s="79"/>
      <c r="F464" s="79"/>
      <c r="G464" s="79"/>
      <c r="H464" s="30" t="s">
        <v>27</v>
      </c>
      <c r="I464" s="30" t="s">
        <v>24</v>
      </c>
      <c r="J464" s="30" t="s">
        <v>75</v>
      </c>
      <c r="K464" s="30" t="s">
        <v>76</v>
      </c>
      <c r="L464" s="30" t="s">
        <v>31</v>
      </c>
      <c r="M464" s="47">
        <v>116678.2</v>
      </c>
    </row>
    <row r="465" spans="1:13" ht="15" hidden="1">
      <c r="A465" s="90" t="s">
        <v>77</v>
      </c>
      <c r="B465" s="116" t="s">
        <v>78</v>
      </c>
      <c r="C465" s="65"/>
      <c r="D465" s="79"/>
      <c r="E465" s="79"/>
      <c r="F465" s="79"/>
      <c r="G465" s="79"/>
      <c r="H465" s="30" t="s">
        <v>27</v>
      </c>
      <c r="I465" s="30" t="s">
        <v>24</v>
      </c>
      <c r="J465" s="30" t="s">
        <v>75</v>
      </c>
      <c r="K465" s="30" t="s">
        <v>79</v>
      </c>
      <c r="L465" s="30" t="s">
        <v>41</v>
      </c>
      <c r="M465" s="47">
        <v>5443.1</v>
      </c>
    </row>
    <row r="466" spans="1:13" ht="15" hidden="1">
      <c r="A466" s="91"/>
      <c r="B466" s="117"/>
      <c r="C466" s="65"/>
      <c r="D466" s="79"/>
      <c r="E466" s="79"/>
      <c r="F466" s="79"/>
      <c r="G466" s="79"/>
      <c r="H466" s="30" t="s">
        <v>27</v>
      </c>
      <c r="I466" s="30" t="s">
        <v>24</v>
      </c>
      <c r="J466" s="30" t="s">
        <v>75</v>
      </c>
      <c r="K466" s="30" t="s">
        <v>79</v>
      </c>
      <c r="L466" s="30" t="s">
        <v>30</v>
      </c>
      <c r="M466" s="47">
        <v>265</v>
      </c>
    </row>
    <row r="467" spans="1:13" ht="15" hidden="1">
      <c r="A467" s="91"/>
      <c r="B467" s="117"/>
      <c r="C467" s="65"/>
      <c r="D467" s="79"/>
      <c r="E467" s="79"/>
      <c r="F467" s="79"/>
      <c r="G467" s="79"/>
      <c r="H467" s="30" t="s">
        <v>27</v>
      </c>
      <c r="I467" s="30" t="s">
        <v>24</v>
      </c>
      <c r="J467" s="30" t="s">
        <v>75</v>
      </c>
      <c r="K467" s="30" t="s">
        <v>79</v>
      </c>
      <c r="L467" s="30" t="s">
        <v>36</v>
      </c>
      <c r="M467" s="47">
        <v>13.515</v>
      </c>
    </row>
    <row r="468" spans="1:13" ht="15" hidden="1">
      <c r="A468" s="92"/>
      <c r="B468" s="118"/>
      <c r="C468" s="65"/>
      <c r="D468" s="79"/>
      <c r="E468" s="79"/>
      <c r="F468" s="79"/>
      <c r="G468" s="79"/>
      <c r="H468" s="30" t="s">
        <v>27</v>
      </c>
      <c r="I468" s="30" t="s">
        <v>24</v>
      </c>
      <c r="J468" s="30" t="s">
        <v>75</v>
      </c>
      <c r="K468" s="30" t="s">
        <v>79</v>
      </c>
      <c r="L468" s="30" t="s">
        <v>37</v>
      </c>
      <c r="M468" s="47">
        <v>3.985</v>
      </c>
    </row>
    <row r="469" spans="1:13" ht="38.25" hidden="1">
      <c r="A469" s="40" t="s">
        <v>18</v>
      </c>
      <c r="B469" s="33" t="s">
        <v>80</v>
      </c>
      <c r="C469" s="65"/>
      <c r="D469" s="79"/>
      <c r="E469" s="79"/>
      <c r="F469" s="78" t="s">
        <v>17</v>
      </c>
      <c r="G469" s="79"/>
      <c r="H469" s="30" t="s">
        <v>17</v>
      </c>
      <c r="I469" s="30" t="s">
        <v>17</v>
      </c>
      <c r="J469" s="30" t="s">
        <v>17</v>
      </c>
      <c r="K469" s="30" t="s">
        <v>17</v>
      </c>
      <c r="L469" s="30" t="s">
        <v>17</v>
      </c>
      <c r="M469" s="46">
        <f>SUM(M470:M493)</f>
        <v>206767.6</v>
      </c>
    </row>
    <row r="470" spans="1:13" ht="15" hidden="1">
      <c r="A470" s="120" t="s">
        <v>81</v>
      </c>
      <c r="B470" s="116" t="s">
        <v>82</v>
      </c>
      <c r="C470" s="65"/>
      <c r="D470" s="79"/>
      <c r="E470" s="79"/>
      <c r="F470" s="78"/>
      <c r="G470" s="79"/>
      <c r="H470" s="30" t="s">
        <v>27</v>
      </c>
      <c r="I470" s="30" t="s">
        <v>24</v>
      </c>
      <c r="J470" s="30" t="s">
        <v>75</v>
      </c>
      <c r="K470" s="30" t="s">
        <v>110</v>
      </c>
      <c r="L470" s="30" t="s">
        <v>86</v>
      </c>
      <c r="M470" s="47">
        <v>28285</v>
      </c>
    </row>
    <row r="471" spans="1:13" ht="15" hidden="1">
      <c r="A471" s="121"/>
      <c r="B471" s="117"/>
      <c r="C471" s="65"/>
      <c r="D471" s="79"/>
      <c r="E471" s="79"/>
      <c r="F471" s="78"/>
      <c r="G471" s="79"/>
      <c r="H471" s="30" t="s">
        <v>27</v>
      </c>
      <c r="I471" s="30" t="s">
        <v>24</v>
      </c>
      <c r="J471" s="30" t="s">
        <v>75</v>
      </c>
      <c r="K471" s="30" t="s">
        <v>110</v>
      </c>
      <c r="L471" s="30" t="s">
        <v>87</v>
      </c>
      <c r="M471" s="47">
        <v>4699.4</v>
      </c>
    </row>
    <row r="472" spans="1:13" ht="15" hidden="1">
      <c r="A472" s="121"/>
      <c r="B472" s="117"/>
      <c r="C472" s="65"/>
      <c r="D472" s="79"/>
      <c r="E472" s="79"/>
      <c r="F472" s="78"/>
      <c r="G472" s="79"/>
      <c r="H472" s="30" t="s">
        <v>27</v>
      </c>
      <c r="I472" s="30" t="s">
        <v>24</v>
      </c>
      <c r="J472" s="30" t="s">
        <v>75</v>
      </c>
      <c r="K472" s="30" t="s">
        <v>111</v>
      </c>
      <c r="L472" s="30" t="s">
        <v>87</v>
      </c>
      <c r="M472" s="47">
        <v>80.5</v>
      </c>
    </row>
    <row r="473" spans="1:13" ht="15" hidden="1">
      <c r="A473" s="121"/>
      <c r="B473" s="117"/>
      <c r="C473" s="65"/>
      <c r="D473" s="79"/>
      <c r="E473" s="79"/>
      <c r="F473" s="78"/>
      <c r="G473" s="79"/>
      <c r="H473" s="30" t="s">
        <v>27</v>
      </c>
      <c r="I473" s="30" t="s">
        <v>24</v>
      </c>
      <c r="J473" s="30" t="s">
        <v>75</v>
      </c>
      <c r="K473" s="30" t="s">
        <v>111</v>
      </c>
      <c r="L473" s="30" t="s">
        <v>30</v>
      </c>
      <c r="M473" s="47">
        <v>3449.3</v>
      </c>
    </row>
    <row r="474" spans="1:13" ht="15" hidden="1">
      <c r="A474" s="121"/>
      <c r="B474" s="117"/>
      <c r="C474" s="65"/>
      <c r="D474" s="79"/>
      <c r="E474" s="79"/>
      <c r="F474" s="78"/>
      <c r="G474" s="79"/>
      <c r="H474" s="30" t="s">
        <v>27</v>
      </c>
      <c r="I474" s="30" t="s">
        <v>24</v>
      </c>
      <c r="J474" s="30" t="s">
        <v>75</v>
      </c>
      <c r="K474" s="30" t="s">
        <v>111</v>
      </c>
      <c r="L474" s="30" t="s">
        <v>36</v>
      </c>
      <c r="M474" s="47">
        <v>128.4</v>
      </c>
    </row>
    <row r="475" spans="1:13" ht="15" hidden="1">
      <c r="A475" s="121"/>
      <c r="B475" s="117"/>
      <c r="C475" s="65"/>
      <c r="D475" s="79"/>
      <c r="E475" s="79"/>
      <c r="F475" s="78"/>
      <c r="G475" s="79"/>
      <c r="H475" s="30" t="s">
        <v>27</v>
      </c>
      <c r="I475" s="30" t="s">
        <v>24</v>
      </c>
      <c r="J475" s="30" t="s">
        <v>75</v>
      </c>
      <c r="K475" s="30" t="s">
        <v>111</v>
      </c>
      <c r="L475" s="30" t="s">
        <v>37</v>
      </c>
      <c r="M475" s="47">
        <v>4.4</v>
      </c>
    </row>
    <row r="476" spans="1:13" ht="15" hidden="1">
      <c r="A476" s="122"/>
      <c r="B476" s="118"/>
      <c r="C476" s="65"/>
      <c r="D476" s="79"/>
      <c r="E476" s="79"/>
      <c r="F476" s="78"/>
      <c r="G476" s="79"/>
      <c r="H476" s="30" t="s">
        <v>27</v>
      </c>
      <c r="I476" s="30" t="s">
        <v>24</v>
      </c>
      <c r="J476" s="30" t="s">
        <v>75</v>
      </c>
      <c r="K476" s="30" t="s">
        <v>112</v>
      </c>
      <c r="L476" s="30" t="s">
        <v>30</v>
      </c>
      <c r="M476" s="48">
        <v>1707.4</v>
      </c>
    </row>
    <row r="477" spans="1:13" ht="15" hidden="1">
      <c r="A477" s="120" t="s">
        <v>83</v>
      </c>
      <c r="B477" s="116" t="s">
        <v>84</v>
      </c>
      <c r="C477" s="65"/>
      <c r="D477" s="79"/>
      <c r="E477" s="79"/>
      <c r="F477" s="78"/>
      <c r="G477" s="79"/>
      <c r="H477" s="30" t="s">
        <v>27</v>
      </c>
      <c r="I477" s="30" t="s">
        <v>24</v>
      </c>
      <c r="J477" s="30" t="s">
        <v>75</v>
      </c>
      <c r="K477" s="30" t="s">
        <v>85</v>
      </c>
      <c r="L477" s="30" t="s">
        <v>86</v>
      </c>
      <c r="M477" s="47">
        <v>1878.7</v>
      </c>
    </row>
    <row r="478" spans="1:13" ht="15" hidden="1">
      <c r="A478" s="121"/>
      <c r="B478" s="117"/>
      <c r="C478" s="65"/>
      <c r="D478" s="79"/>
      <c r="E478" s="79"/>
      <c r="F478" s="78"/>
      <c r="G478" s="79"/>
      <c r="H478" s="30" t="s">
        <v>27</v>
      </c>
      <c r="I478" s="30" t="s">
        <v>24</v>
      </c>
      <c r="J478" s="30" t="s">
        <v>75</v>
      </c>
      <c r="K478" s="30" t="s">
        <v>85</v>
      </c>
      <c r="L478" s="30" t="s">
        <v>87</v>
      </c>
      <c r="M478" s="47">
        <v>340.5</v>
      </c>
    </row>
    <row r="479" spans="1:13" ht="15" hidden="1">
      <c r="A479" s="121"/>
      <c r="B479" s="117"/>
      <c r="C479" s="65"/>
      <c r="D479" s="79"/>
      <c r="E479" s="79"/>
      <c r="F479" s="78"/>
      <c r="G479" s="79"/>
      <c r="H479" s="30" t="s">
        <v>27</v>
      </c>
      <c r="I479" s="30" t="s">
        <v>24</v>
      </c>
      <c r="J479" s="30" t="s">
        <v>75</v>
      </c>
      <c r="K479" s="30" t="s">
        <v>85</v>
      </c>
      <c r="L479" s="30" t="s">
        <v>30</v>
      </c>
      <c r="M479" s="47">
        <v>253.6</v>
      </c>
    </row>
    <row r="480" spans="1:13" ht="15" hidden="1">
      <c r="A480" s="121"/>
      <c r="B480" s="117"/>
      <c r="C480" s="65"/>
      <c r="D480" s="79"/>
      <c r="E480" s="79"/>
      <c r="F480" s="78"/>
      <c r="G480" s="79"/>
      <c r="H480" s="30" t="s">
        <v>27</v>
      </c>
      <c r="I480" s="30" t="s">
        <v>24</v>
      </c>
      <c r="J480" s="30" t="s">
        <v>75</v>
      </c>
      <c r="K480" s="30" t="s">
        <v>88</v>
      </c>
      <c r="L480" s="30" t="s">
        <v>86</v>
      </c>
      <c r="M480" s="47">
        <v>2114.7</v>
      </c>
    </row>
    <row r="481" spans="1:13" ht="15" hidden="1">
      <c r="A481" s="121"/>
      <c r="B481" s="117"/>
      <c r="C481" s="65"/>
      <c r="D481" s="79"/>
      <c r="E481" s="79"/>
      <c r="F481" s="78"/>
      <c r="G481" s="79"/>
      <c r="H481" s="30" t="s">
        <v>27</v>
      </c>
      <c r="I481" s="30" t="s">
        <v>24</v>
      </c>
      <c r="J481" s="30" t="s">
        <v>75</v>
      </c>
      <c r="K481" s="30" t="s">
        <v>88</v>
      </c>
      <c r="L481" s="30" t="s">
        <v>87</v>
      </c>
      <c r="M481" s="47">
        <v>383.2</v>
      </c>
    </row>
    <row r="482" spans="1:13" ht="15" hidden="1">
      <c r="A482" s="121"/>
      <c r="B482" s="117"/>
      <c r="C482" s="65"/>
      <c r="D482" s="79"/>
      <c r="E482" s="79"/>
      <c r="F482" s="78"/>
      <c r="G482" s="79"/>
      <c r="H482" s="30" t="s">
        <v>27</v>
      </c>
      <c r="I482" s="30" t="s">
        <v>24</v>
      </c>
      <c r="J482" s="30" t="s">
        <v>75</v>
      </c>
      <c r="K482" s="30" t="s">
        <v>88</v>
      </c>
      <c r="L482" s="30" t="s">
        <v>30</v>
      </c>
      <c r="M482" s="47">
        <v>337.8</v>
      </c>
    </row>
    <row r="483" spans="1:13" ht="15" hidden="1">
      <c r="A483" s="121"/>
      <c r="B483" s="117"/>
      <c r="C483" s="65"/>
      <c r="D483" s="79"/>
      <c r="E483" s="79"/>
      <c r="F483" s="78"/>
      <c r="G483" s="79"/>
      <c r="H483" s="30" t="s">
        <v>27</v>
      </c>
      <c r="I483" s="30" t="s">
        <v>24</v>
      </c>
      <c r="J483" s="30" t="s">
        <v>75</v>
      </c>
      <c r="K483" s="30" t="s">
        <v>89</v>
      </c>
      <c r="L483" s="30" t="s">
        <v>30</v>
      </c>
      <c r="M483" s="47">
        <v>238.2</v>
      </c>
    </row>
    <row r="484" spans="1:13" ht="15" hidden="1">
      <c r="A484" s="122"/>
      <c r="B484" s="118"/>
      <c r="C484" s="65"/>
      <c r="D484" s="79"/>
      <c r="E484" s="79"/>
      <c r="F484" s="78"/>
      <c r="G484" s="79"/>
      <c r="H484" s="30" t="s">
        <v>27</v>
      </c>
      <c r="I484" s="30" t="s">
        <v>24</v>
      </c>
      <c r="J484" s="30" t="s">
        <v>75</v>
      </c>
      <c r="K484" s="30" t="s">
        <v>90</v>
      </c>
      <c r="L484" s="30" t="s">
        <v>30</v>
      </c>
      <c r="M484" s="47">
        <v>232.4</v>
      </c>
    </row>
    <row r="485" spans="1:13" ht="15" hidden="1">
      <c r="A485" s="120" t="s">
        <v>91</v>
      </c>
      <c r="B485" s="116" t="s">
        <v>92</v>
      </c>
      <c r="C485" s="65"/>
      <c r="D485" s="79"/>
      <c r="E485" s="79"/>
      <c r="F485" s="78"/>
      <c r="G485" s="79"/>
      <c r="H485" s="30" t="s">
        <v>27</v>
      </c>
      <c r="I485" s="30" t="s">
        <v>93</v>
      </c>
      <c r="J485" s="30" t="s">
        <v>94</v>
      </c>
      <c r="K485" s="30" t="s">
        <v>95</v>
      </c>
      <c r="L485" s="30" t="s">
        <v>30</v>
      </c>
      <c r="M485" s="47">
        <v>202.3</v>
      </c>
    </row>
    <row r="486" spans="1:13" ht="15" hidden="1">
      <c r="A486" s="122"/>
      <c r="B486" s="118"/>
      <c r="C486" s="65"/>
      <c r="D486" s="79"/>
      <c r="E486" s="79"/>
      <c r="F486" s="78"/>
      <c r="G486" s="79"/>
      <c r="H486" s="30" t="s">
        <v>27</v>
      </c>
      <c r="I486" s="30" t="s">
        <v>93</v>
      </c>
      <c r="J486" s="30" t="s">
        <v>94</v>
      </c>
      <c r="K486" s="30" t="s">
        <v>95</v>
      </c>
      <c r="L486" s="30" t="s">
        <v>96</v>
      </c>
      <c r="M486" s="47">
        <v>63222</v>
      </c>
    </row>
    <row r="487" spans="1:13" ht="15" hidden="1">
      <c r="A487" s="120" t="s">
        <v>99</v>
      </c>
      <c r="B487" s="116" t="s">
        <v>100</v>
      </c>
      <c r="C487" s="65"/>
      <c r="D487" s="79"/>
      <c r="E487" s="79"/>
      <c r="F487" s="78"/>
      <c r="G487" s="79"/>
      <c r="H487" s="30" t="s">
        <v>27</v>
      </c>
      <c r="I487" s="30" t="s">
        <v>93</v>
      </c>
      <c r="J487" s="30" t="s">
        <v>94</v>
      </c>
      <c r="K487" s="30" t="s">
        <v>97</v>
      </c>
      <c r="L487" s="30" t="s">
        <v>30</v>
      </c>
      <c r="M487" s="47">
        <v>41</v>
      </c>
    </row>
    <row r="488" spans="1:13" ht="15" hidden="1">
      <c r="A488" s="122"/>
      <c r="B488" s="118"/>
      <c r="C488" s="65"/>
      <c r="D488" s="79"/>
      <c r="E488" s="79"/>
      <c r="F488" s="78"/>
      <c r="G488" s="79"/>
      <c r="H488" s="30" t="s">
        <v>27</v>
      </c>
      <c r="I488" s="30" t="s">
        <v>93</v>
      </c>
      <c r="J488" s="30" t="s">
        <v>94</v>
      </c>
      <c r="K488" s="30" t="s">
        <v>97</v>
      </c>
      <c r="L488" s="30" t="s">
        <v>98</v>
      </c>
      <c r="M488" s="47">
        <v>13702.8</v>
      </c>
    </row>
    <row r="489" spans="1:13" ht="15" hidden="1">
      <c r="A489" s="120" t="s">
        <v>101</v>
      </c>
      <c r="B489" s="116" t="s">
        <v>102</v>
      </c>
      <c r="C489" s="65"/>
      <c r="D489" s="79"/>
      <c r="E489" s="79"/>
      <c r="F489" s="78"/>
      <c r="G489" s="79"/>
      <c r="H489" s="30" t="s">
        <v>27</v>
      </c>
      <c r="I489" s="30" t="s">
        <v>93</v>
      </c>
      <c r="J489" s="30" t="s">
        <v>94</v>
      </c>
      <c r="K489" s="30" t="s">
        <v>103</v>
      </c>
      <c r="L489" s="30" t="s">
        <v>30</v>
      </c>
      <c r="M489" s="47">
        <v>16.9</v>
      </c>
    </row>
    <row r="490" spans="1:13" ht="15" hidden="1">
      <c r="A490" s="122"/>
      <c r="B490" s="118"/>
      <c r="C490" s="65"/>
      <c r="D490" s="79"/>
      <c r="E490" s="79"/>
      <c r="F490" s="78"/>
      <c r="G490" s="79"/>
      <c r="H490" s="30" t="s">
        <v>27</v>
      </c>
      <c r="I490" s="30" t="s">
        <v>93</v>
      </c>
      <c r="J490" s="30" t="s">
        <v>94</v>
      </c>
      <c r="K490" s="30" t="s">
        <v>103</v>
      </c>
      <c r="L490" s="30" t="s">
        <v>98</v>
      </c>
      <c r="M490" s="47">
        <v>8252.4</v>
      </c>
    </row>
    <row r="491" spans="1:13" ht="15" hidden="1">
      <c r="A491" s="120" t="s">
        <v>105</v>
      </c>
      <c r="B491" s="116" t="s">
        <v>106</v>
      </c>
      <c r="C491" s="65"/>
      <c r="D491" s="79"/>
      <c r="E491" s="79"/>
      <c r="F491" s="78"/>
      <c r="G491" s="79"/>
      <c r="H491" s="30" t="s">
        <v>27</v>
      </c>
      <c r="I491" s="30" t="s">
        <v>93</v>
      </c>
      <c r="J491" s="30" t="s">
        <v>94</v>
      </c>
      <c r="K491" s="30" t="s">
        <v>104</v>
      </c>
      <c r="L491" s="30" t="s">
        <v>30</v>
      </c>
      <c r="M491" s="47">
        <v>220.2</v>
      </c>
    </row>
    <row r="492" spans="1:13" ht="15" hidden="1">
      <c r="A492" s="122"/>
      <c r="B492" s="118"/>
      <c r="C492" s="65"/>
      <c r="D492" s="79"/>
      <c r="E492" s="79"/>
      <c r="F492" s="78"/>
      <c r="G492" s="79"/>
      <c r="H492" s="30" t="s">
        <v>27</v>
      </c>
      <c r="I492" s="30" t="s">
        <v>93</v>
      </c>
      <c r="J492" s="30" t="s">
        <v>94</v>
      </c>
      <c r="K492" s="30" t="s">
        <v>104</v>
      </c>
      <c r="L492" s="30" t="s">
        <v>98</v>
      </c>
      <c r="M492" s="47">
        <v>73398.1</v>
      </c>
    </row>
    <row r="493" spans="1:13" ht="153" hidden="1">
      <c r="A493" s="40" t="s">
        <v>108</v>
      </c>
      <c r="B493" s="34" t="s">
        <v>107</v>
      </c>
      <c r="C493" s="65"/>
      <c r="D493" s="79"/>
      <c r="E493" s="79"/>
      <c r="F493" s="78"/>
      <c r="G493" s="79"/>
      <c r="H493" s="30" t="s">
        <v>27</v>
      </c>
      <c r="I493" s="30" t="s">
        <v>24</v>
      </c>
      <c r="J493" s="30" t="s">
        <v>46</v>
      </c>
      <c r="K493" s="30" t="s">
        <v>109</v>
      </c>
      <c r="L493" s="30" t="s">
        <v>96</v>
      </c>
      <c r="M493" s="47">
        <v>3578.4</v>
      </c>
    </row>
    <row r="494" spans="1:13" ht="15" hidden="1">
      <c r="A494" s="115" t="s">
        <v>19</v>
      </c>
      <c r="B494" s="115"/>
      <c r="C494" s="115"/>
      <c r="D494" s="115"/>
      <c r="E494" s="115"/>
      <c r="F494" s="115"/>
      <c r="G494" s="115"/>
      <c r="H494" s="30" t="s">
        <v>17</v>
      </c>
      <c r="I494" s="30" t="s">
        <v>17</v>
      </c>
      <c r="J494" s="30" t="s">
        <v>17</v>
      </c>
      <c r="K494" s="30" t="s">
        <v>17</v>
      </c>
      <c r="L494" s="30" t="s">
        <v>17</v>
      </c>
      <c r="M494" s="46">
        <f>M435+M469</f>
        <v>4587517.89</v>
      </c>
    </row>
    <row r="495" ht="15" hidden="1"/>
    <row r="496" ht="15">
      <c r="M496" s="49"/>
    </row>
    <row r="497" ht="9.75" customHeight="1" hidden="1"/>
    <row r="498" spans="8:13" ht="15" hidden="1">
      <c r="H498" s="56" t="s">
        <v>197</v>
      </c>
      <c r="I498" s="56"/>
      <c r="J498" s="56"/>
      <c r="K498" s="56"/>
      <c r="L498" s="56"/>
      <c r="M498" s="58">
        <f>M21+M22+M32+M33</f>
        <v>2331151.9</v>
      </c>
    </row>
    <row r="499" spans="8:13" ht="15" hidden="1">
      <c r="H499" s="56" t="s">
        <v>198</v>
      </c>
      <c r="I499" s="56"/>
      <c r="J499" s="56"/>
      <c r="K499" s="56"/>
      <c r="L499" s="56"/>
      <c r="M499" s="58">
        <f>M34+M35+M37+M38</f>
        <v>2122304.609</v>
      </c>
    </row>
    <row r="500" spans="8:13" ht="15" hidden="1">
      <c r="H500" s="56" t="s">
        <v>199</v>
      </c>
      <c r="I500" s="56"/>
      <c r="J500" s="56"/>
      <c r="K500" s="56"/>
      <c r="L500" s="56"/>
      <c r="M500" s="58">
        <f>M43</f>
        <v>102398.09700000001</v>
      </c>
    </row>
    <row r="501" spans="8:13" ht="15" hidden="1">
      <c r="H501" s="56" t="s">
        <v>200</v>
      </c>
      <c r="I501" s="56"/>
      <c r="J501" s="56"/>
      <c r="K501" s="56"/>
      <c r="L501" s="56"/>
      <c r="M501" s="58" t="str">
        <f>M77</f>
        <v>-</v>
      </c>
    </row>
    <row r="503" ht="15">
      <c r="M503" s="69"/>
    </row>
    <row r="504" ht="15" hidden="1"/>
    <row r="505" spans="8:13" ht="15" hidden="1">
      <c r="H505" s="31" t="s">
        <v>232</v>
      </c>
      <c r="M505" s="61"/>
    </row>
    <row r="506" spans="8:13" ht="15" hidden="1">
      <c r="H506" s="31" t="s">
        <v>233</v>
      </c>
      <c r="M506" s="49"/>
    </row>
    <row r="507" ht="15">
      <c r="M507" s="49"/>
    </row>
    <row r="508" ht="15">
      <c r="M508" s="49"/>
    </row>
    <row r="509" ht="15">
      <c r="M509" s="66"/>
    </row>
    <row r="510" ht="15">
      <c r="M510" s="66"/>
    </row>
    <row r="511" ht="15">
      <c r="M511" s="66"/>
    </row>
    <row r="517" ht="15">
      <c r="M517" s="49"/>
    </row>
  </sheetData>
  <sheetProtection/>
  <mergeCells count="432">
    <mergeCell ref="B101:B104"/>
    <mergeCell ref="C101:C104"/>
    <mergeCell ref="E433:E434"/>
    <mergeCell ref="A427:M427"/>
    <mergeCell ref="A428:M428"/>
    <mergeCell ref="A364:A369"/>
    <mergeCell ref="B364:B369"/>
    <mergeCell ref="A433:A434"/>
    <mergeCell ref="A129:A130"/>
    <mergeCell ref="B129:B130"/>
    <mergeCell ref="G96:G100"/>
    <mergeCell ref="E96:E100"/>
    <mergeCell ref="F94:F95"/>
    <mergeCell ref="G83:G84"/>
    <mergeCell ref="E78:E84"/>
    <mergeCell ref="G85:G90"/>
    <mergeCell ref="G92:G93"/>
    <mergeCell ref="E92:E93"/>
    <mergeCell ref="F92:F93"/>
    <mergeCell ref="F78:F84"/>
    <mergeCell ref="G7:M7"/>
    <mergeCell ref="G105:G106"/>
    <mergeCell ref="B436:B441"/>
    <mergeCell ref="A431:B432"/>
    <mergeCell ref="F433:F434"/>
    <mergeCell ref="B433:B434"/>
    <mergeCell ref="C61:C62"/>
    <mergeCell ref="G67:G68"/>
    <mergeCell ref="F105:F107"/>
    <mergeCell ref="D43:D52"/>
    <mergeCell ref="G1:M1"/>
    <mergeCell ref="N1:P1"/>
    <mergeCell ref="G2:P2"/>
    <mergeCell ref="G3:M3"/>
    <mergeCell ref="N3:P3"/>
    <mergeCell ref="G6:M6"/>
    <mergeCell ref="M433:M434"/>
    <mergeCell ref="B458:B459"/>
    <mergeCell ref="C432:M432"/>
    <mergeCell ref="B413:B414"/>
    <mergeCell ref="C433:C434"/>
    <mergeCell ref="A429:M429"/>
    <mergeCell ref="D433:D434"/>
    <mergeCell ref="A453:A455"/>
    <mergeCell ref="B449:B450"/>
    <mergeCell ref="B456:B457"/>
    <mergeCell ref="A447:A448"/>
    <mergeCell ref="A487:A488"/>
    <mergeCell ref="B487:B488"/>
    <mergeCell ref="B460:B461"/>
    <mergeCell ref="A456:A457"/>
    <mergeCell ref="B453:B455"/>
    <mergeCell ref="B447:B448"/>
    <mergeCell ref="A449:A450"/>
    <mergeCell ref="B443:B446"/>
    <mergeCell ref="H433:L433"/>
    <mergeCell ref="A458:A459"/>
    <mergeCell ref="A465:A468"/>
    <mergeCell ref="A460:A461"/>
    <mergeCell ref="A470:A476"/>
    <mergeCell ref="B465:B468"/>
    <mergeCell ref="G433:G434"/>
    <mergeCell ref="B470:B476"/>
    <mergeCell ref="A443:A446"/>
    <mergeCell ref="A436:A441"/>
    <mergeCell ref="A419:A420"/>
    <mergeCell ref="B419:B420"/>
    <mergeCell ref="A494:G494"/>
    <mergeCell ref="A477:A484"/>
    <mergeCell ref="B477:B484"/>
    <mergeCell ref="A485:A486"/>
    <mergeCell ref="B485:B486"/>
    <mergeCell ref="A489:A490"/>
    <mergeCell ref="B489:B490"/>
    <mergeCell ref="B491:B492"/>
    <mergeCell ref="B381:B383"/>
    <mergeCell ref="A386:A387"/>
    <mergeCell ref="B386:B387"/>
    <mergeCell ref="A384:A385"/>
    <mergeCell ref="B384:B385"/>
    <mergeCell ref="A491:A492"/>
    <mergeCell ref="A413:A414"/>
    <mergeCell ref="B415:B416"/>
    <mergeCell ref="A425:M425"/>
    <mergeCell ref="A371:A374"/>
    <mergeCell ref="B371:B374"/>
    <mergeCell ref="C431:M431"/>
    <mergeCell ref="B398:B404"/>
    <mergeCell ref="A417:A418"/>
    <mergeCell ref="A422:G422"/>
    <mergeCell ref="A405:A412"/>
    <mergeCell ref="B393:B396"/>
    <mergeCell ref="A398:A404"/>
    <mergeCell ref="B405:B412"/>
    <mergeCell ref="A415:A416"/>
    <mergeCell ref="A426:M426"/>
    <mergeCell ref="A388:A389"/>
    <mergeCell ref="B388:B389"/>
    <mergeCell ref="A393:A396"/>
    <mergeCell ref="B417:B418"/>
    <mergeCell ref="A375:A376"/>
    <mergeCell ref="B375:B376"/>
    <mergeCell ref="A377:A378"/>
    <mergeCell ref="B377:B378"/>
    <mergeCell ref="A381:A383"/>
    <mergeCell ref="A357:M357"/>
    <mergeCell ref="A359:B360"/>
    <mergeCell ref="C359:M359"/>
    <mergeCell ref="C360:M360"/>
    <mergeCell ref="G361:G362"/>
    <mergeCell ref="H361:L361"/>
    <mergeCell ref="M361:M362"/>
    <mergeCell ref="C361:C362"/>
    <mergeCell ref="D361:D362"/>
    <mergeCell ref="E361:E362"/>
    <mergeCell ref="A347:A348"/>
    <mergeCell ref="B347:B348"/>
    <mergeCell ref="A350:G350"/>
    <mergeCell ref="A353:M353"/>
    <mergeCell ref="F361:F362"/>
    <mergeCell ref="A361:A362"/>
    <mergeCell ref="B361:B362"/>
    <mergeCell ref="A354:M354"/>
    <mergeCell ref="A355:M355"/>
    <mergeCell ref="A356:M356"/>
    <mergeCell ref="A341:A342"/>
    <mergeCell ref="B341:B342"/>
    <mergeCell ref="A343:A344"/>
    <mergeCell ref="B343:B344"/>
    <mergeCell ref="A345:A346"/>
    <mergeCell ref="B345:B346"/>
    <mergeCell ref="A321:A324"/>
    <mergeCell ref="B321:B324"/>
    <mergeCell ref="A326:A332"/>
    <mergeCell ref="B326:B332"/>
    <mergeCell ref="A333:A340"/>
    <mergeCell ref="B333:B340"/>
    <mergeCell ref="A312:A313"/>
    <mergeCell ref="B312:B313"/>
    <mergeCell ref="A314:A315"/>
    <mergeCell ref="B314:B315"/>
    <mergeCell ref="A316:A317"/>
    <mergeCell ref="B316:B317"/>
    <mergeCell ref="A303:A304"/>
    <mergeCell ref="B303:B304"/>
    <mergeCell ref="A305:A306"/>
    <mergeCell ref="B305:B306"/>
    <mergeCell ref="A309:A311"/>
    <mergeCell ref="B309:B311"/>
    <mergeCell ref="H289:L289"/>
    <mergeCell ref="M289:M290"/>
    <mergeCell ref="A292:A297"/>
    <mergeCell ref="B292:B297"/>
    <mergeCell ref="A299:A302"/>
    <mergeCell ref="B299:B302"/>
    <mergeCell ref="A287:B288"/>
    <mergeCell ref="C287:M287"/>
    <mergeCell ref="C288:M288"/>
    <mergeCell ref="A289:A290"/>
    <mergeCell ref="B289:B290"/>
    <mergeCell ref="C289:C290"/>
    <mergeCell ref="D289:D290"/>
    <mergeCell ref="E289:E290"/>
    <mergeCell ref="F289:F290"/>
    <mergeCell ref="G289:G290"/>
    <mergeCell ref="A278:G278"/>
    <mergeCell ref="A281:M281"/>
    <mergeCell ref="A282:M282"/>
    <mergeCell ref="A283:M283"/>
    <mergeCell ref="A284:M284"/>
    <mergeCell ref="A285:M285"/>
    <mergeCell ref="A271:A272"/>
    <mergeCell ref="B271:B272"/>
    <mergeCell ref="A273:A274"/>
    <mergeCell ref="B273:B274"/>
    <mergeCell ref="A275:A276"/>
    <mergeCell ref="B275:B276"/>
    <mergeCell ref="A254:A260"/>
    <mergeCell ref="B254:B260"/>
    <mergeCell ref="A261:A268"/>
    <mergeCell ref="B261:B268"/>
    <mergeCell ref="A269:A270"/>
    <mergeCell ref="B269:B270"/>
    <mergeCell ref="A242:A243"/>
    <mergeCell ref="B242:B243"/>
    <mergeCell ref="A244:A245"/>
    <mergeCell ref="B244:B245"/>
    <mergeCell ref="A249:A252"/>
    <mergeCell ref="B249:B252"/>
    <mergeCell ref="A233:A234"/>
    <mergeCell ref="B233:B234"/>
    <mergeCell ref="A237:A239"/>
    <mergeCell ref="B237:B239"/>
    <mergeCell ref="A240:A241"/>
    <mergeCell ref="B240:B241"/>
    <mergeCell ref="A227:A230"/>
    <mergeCell ref="B227:B230"/>
    <mergeCell ref="A217:A218"/>
    <mergeCell ref="B217:B218"/>
    <mergeCell ref="C217:C218"/>
    <mergeCell ref="A231:A232"/>
    <mergeCell ref="B231:B232"/>
    <mergeCell ref="A215:B216"/>
    <mergeCell ref="C215:M215"/>
    <mergeCell ref="G217:G218"/>
    <mergeCell ref="H217:L217"/>
    <mergeCell ref="M217:M218"/>
    <mergeCell ref="A220:A225"/>
    <mergeCell ref="B220:B225"/>
    <mergeCell ref="A201:A202"/>
    <mergeCell ref="B201:B202"/>
    <mergeCell ref="D217:D218"/>
    <mergeCell ref="E217:E218"/>
    <mergeCell ref="F217:F218"/>
    <mergeCell ref="A209:M209"/>
    <mergeCell ref="A210:M210"/>
    <mergeCell ref="A211:M211"/>
    <mergeCell ref="A212:M212"/>
    <mergeCell ref="A213:M213"/>
    <mergeCell ref="A189:A196"/>
    <mergeCell ref="B189:B196"/>
    <mergeCell ref="C216:M216"/>
    <mergeCell ref="A203:A204"/>
    <mergeCell ref="B203:B204"/>
    <mergeCell ref="A206:G206"/>
    <mergeCell ref="A197:A198"/>
    <mergeCell ref="B197:B198"/>
    <mergeCell ref="A199:A200"/>
    <mergeCell ref="B199:B200"/>
    <mergeCell ref="A172:A173"/>
    <mergeCell ref="B172:B173"/>
    <mergeCell ref="A177:A180"/>
    <mergeCell ref="B177:B180"/>
    <mergeCell ref="A182:A188"/>
    <mergeCell ref="B182:B188"/>
    <mergeCell ref="A165:A167"/>
    <mergeCell ref="B165:B167"/>
    <mergeCell ref="A168:A169"/>
    <mergeCell ref="B168:B169"/>
    <mergeCell ref="A170:A171"/>
    <mergeCell ref="B170:B171"/>
    <mergeCell ref="D145:D146"/>
    <mergeCell ref="A148:A153"/>
    <mergeCell ref="B148:B153"/>
    <mergeCell ref="A159:A160"/>
    <mergeCell ref="B159:B160"/>
    <mergeCell ref="A161:A162"/>
    <mergeCell ref="B161:B162"/>
    <mergeCell ref="H145:L145"/>
    <mergeCell ref="M145:M146"/>
    <mergeCell ref="E145:E146"/>
    <mergeCell ref="F145:F146"/>
    <mergeCell ref="G145:G146"/>
    <mergeCell ref="A155:A158"/>
    <mergeCell ref="B155:B158"/>
    <mergeCell ref="A145:A146"/>
    <mergeCell ref="B145:B146"/>
    <mergeCell ref="C145:C146"/>
    <mergeCell ref="A143:B144"/>
    <mergeCell ref="C143:M143"/>
    <mergeCell ref="C144:M144"/>
    <mergeCell ref="G129:G130"/>
    <mergeCell ref="A137:M137"/>
    <mergeCell ref="A133:G133"/>
    <mergeCell ref="A139:M139"/>
    <mergeCell ref="A140:M140"/>
    <mergeCell ref="A138:M138"/>
    <mergeCell ref="F129:F130"/>
    <mergeCell ref="C129:C130"/>
    <mergeCell ref="D129:D130"/>
    <mergeCell ref="A141:M141"/>
    <mergeCell ref="G121:G124"/>
    <mergeCell ref="E125:E126"/>
    <mergeCell ref="C121:C124"/>
    <mergeCell ref="D125:D126"/>
    <mergeCell ref="E129:E130"/>
    <mergeCell ref="G125:G126"/>
    <mergeCell ref="B125:B126"/>
    <mergeCell ref="F125:F126"/>
    <mergeCell ref="G65:G66"/>
    <mergeCell ref="E94:E95"/>
    <mergeCell ref="F121:F124"/>
    <mergeCell ref="F85:F90"/>
    <mergeCell ref="G78:G82"/>
    <mergeCell ref="F96:F100"/>
    <mergeCell ref="G94:G95"/>
    <mergeCell ref="F101:F104"/>
    <mergeCell ref="G101:G104"/>
    <mergeCell ref="M18:M19"/>
    <mergeCell ref="F32:F35"/>
    <mergeCell ref="F18:F19"/>
    <mergeCell ref="G21:G26"/>
    <mergeCell ref="G56:G58"/>
    <mergeCell ref="G53:G55"/>
    <mergeCell ref="G43:G48"/>
    <mergeCell ref="G27:G30"/>
    <mergeCell ref="F37:F42"/>
    <mergeCell ref="G41:G42"/>
    <mergeCell ref="H18:L18"/>
    <mergeCell ref="G59:G60"/>
    <mergeCell ref="G63:G64"/>
    <mergeCell ref="F59:F60"/>
    <mergeCell ref="F61:F62"/>
    <mergeCell ref="E37:E42"/>
    <mergeCell ref="G61:G62"/>
    <mergeCell ref="E43:E52"/>
    <mergeCell ref="F43:F52"/>
    <mergeCell ref="G49:G52"/>
    <mergeCell ref="E85:E90"/>
    <mergeCell ref="E121:E124"/>
    <mergeCell ref="C59:C60"/>
    <mergeCell ref="E63:E66"/>
    <mergeCell ref="E61:E62"/>
    <mergeCell ref="D121:D124"/>
    <mergeCell ref="E59:E60"/>
    <mergeCell ref="E105:E107"/>
    <mergeCell ref="E67:E68"/>
    <mergeCell ref="E101:E104"/>
    <mergeCell ref="D37:D42"/>
    <mergeCell ref="D63:D66"/>
    <mergeCell ref="C53:C58"/>
    <mergeCell ref="C92:C93"/>
    <mergeCell ref="D92:D93"/>
    <mergeCell ref="D61:D62"/>
    <mergeCell ref="D96:D100"/>
    <mergeCell ref="C43:C52"/>
    <mergeCell ref="C125:C126"/>
    <mergeCell ref="D59:D60"/>
    <mergeCell ref="D78:D84"/>
    <mergeCell ref="C94:C95"/>
    <mergeCell ref="D94:D95"/>
    <mergeCell ref="D85:D90"/>
    <mergeCell ref="D67:D68"/>
    <mergeCell ref="C63:C66"/>
    <mergeCell ref="D105:D107"/>
    <mergeCell ref="D101:D104"/>
    <mergeCell ref="A67:A68"/>
    <mergeCell ref="B67:B68"/>
    <mergeCell ref="C67:C68"/>
    <mergeCell ref="A105:A107"/>
    <mergeCell ref="B105:B107"/>
    <mergeCell ref="C105:C107"/>
    <mergeCell ref="B94:B95"/>
    <mergeCell ref="A78:A84"/>
    <mergeCell ref="B78:B84"/>
    <mergeCell ref="C78:C84"/>
    <mergeCell ref="B85:B90"/>
    <mergeCell ref="A94:A95"/>
    <mergeCell ref="A101:A104"/>
    <mergeCell ref="C17:M17"/>
    <mergeCell ref="C18:C19"/>
    <mergeCell ref="F21:F30"/>
    <mergeCell ref="F67:F68"/>
    <mergeCell ref="B61:B62"/>
    <mergeCell ref="G69:G75"/>
    <mergeCell ref="B21:B30"/>
    <mergeCell ref="A125:A126"/>
    <mergeCell ref="A96:A100"/>
    <mergeCell ref="B96:B100"/>
    <mergeCell ref="C96:C100"/>
    <mergeCell ref="A85:A90"/>
    <mergeCell ref="C85:C90"/>
    <mergeCell ref="A121:A124"/>
    <mergeCell ref="B121:B124"/>
    <mergeCell ref="A92:A93"/>
    <mergeCell ref="B92:B93"/>
    <mergeCell ref="A13:M13"/>
    <mergeCell ref="G18:G19"/>
    <mergeCell ref="B63:B66"/>
    <mergeCell ref="A14:M14"/>
    <mergeCell ref="G32:G35"/>
    <mergeCell ref="C16:M16"/>
    <mergeCell ref="A16:A19"/>
    <mergeCell ref="B16:B19"/>
    <mergeCell ref="D18:D19"/>
    <mergeCell ref="A43:A52"/>
    <mergeCell ref="F8:M8"/>
    <mergeCell ref="B53:B58"/>
    <mergeCell ref="E53:E58"/>
    <mergeCell ref="F53:F58"/>
    <mergeCell ref="A37:A42"/>
    <mergeCell ref="B37:B42"/>
    <mergeCell ref="A32:A35"/>
    <mergeCell ref="E32:E35"/>
    <mergeCell ref="F63:F66"/>
    <mergeCell ref="A11:M11"/>
    <mergeCell ref="A12:M12"/>
    <mergeCell ref="E18:E19"/>
    <mergeCell ref="G37:G40"/>
    <mergeCell ref="A61:A62"/>
    <mergeCell ref="A21:A30"/>
    <mergeCell ref="C21:C30"/>
    <mergeCell ref="D21:D30"/>
    <mergeCell ref="E21:E30"/>
    <mergeCell ref="A63:A66"/>
    <mergeCell ref="B32:B35"/>
    <mergeCell ref="B59:B60"/>
    <mergeCell ref="D32:D35"/>
    <mergeCell ref="B43:B52"/>
    <mergeCell ref="A53:A58"/>
    <mergeCell ref="D53:D58"/>
    <mergeCell ref="A59:A60"/>
    <mergeCell ref="C32:C35"/>
    <mergeCell ref="C37:C42"/>
    <mergeCell ref="G109:G110"/>
    <mergeCell ref="A109:A110"/>
    <mergeCell ref="B109:B110"/>
    <mergeCell ref="C109:C110"/>
    <mergeCell ref="D109:D110"/>
    <mergeCell ref="E109:E110"/>
    <mergeCell ref="F109:F110"/>
    <mergeCell ref="A69:A76"/>
    <mergeCell ref="B69:B76"/>
    <mergeCell ref="C69:C76"/>
    <mergeCell ref="D69:D76"/>
    <mergeCell ref="E69:E76"/>
    <mergeCell ref="F69:F76"/>
    <mergeCell ref="G111:G112"/>
    <mergeCell ref="G113:G114"/>
    <mergeCell ref="D111:D114"/>
    <mergeCell ref="E111:E114"/>
    <mergeCell ref="A111:A114"/>
    <mergeCell ref="B111:B114"/>
    <mergeCell ref="C111:C114"/>
    <mergeCell ref="F111:F114"/>
    <mergeCell ref="G115:G118"/>
    <mergeCell ref="D115:D119"/>
    <mergeCell ref="E115:E119"/>
    <mergeCell ref="F115:F119"/>
    <mergeCell ref="A115:A119"/>
    <mergeCell ref="B115:B119"/>
    <mergeCell ref="C115:C119"/>
  </mergeCells>
  <printOptions/>
  <pageMargins left="0.2362204724409449" right="0.2362204724409449" top="0.15748031496062992" bottom="0.15748031496062992" header="0.1968503937007874" footer="0.15748031496062992"/>
  <pageSetup horizontalDpi="600" verticalDpi="600" orientation="landscape" paperSize="9" scale="90" r:id="rId1"/>
  <rowBreaks count="4" manualBreakCount="4">
    <brk id="31" max="12" man="1"/>
    <brk id="84" max="12" man="1"/>
    <brk id="95" max="12" man="1"/>
    <brk id="12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36"/>
  <sheetViews>
    <sheetView zoomScalePageLayoutView="0" workbookViewId="0" topLeftCell="A1">
      <selection activeCell="A7" sqref="A7:M76"/>
    </sheetView>
  </sheetViews>
  <sheetFormatPr defaultColWidth="9.140625" defaultRowHeight="15"/>
  <cols>
    <col min="1" max="1" width="6.57421875" style="1" customWidth="1"/>
    <col min="2" max="2" width="32.140625" style="1" customWidth="1"/>
    <col min="3" max="6" width="9.140625" style="1" customWidth="1"/>
    <col min="7" max="7" width="10.421875" style="1" customWidth="1"/>
    <col min="8" max="8" width="5.28125" style="1" bestFit="1" customWidth="1"/>
    <col min="9" max="9" width="2.7109375" style="1" bestFit="1" customWidth="1"/>
    <col min="10" max="10" width="3.28125" style="1" customWidth="1"/>
    <col min="11" max="11" width="7.00390625" style="1" bestFit="1" customWidth="1"/>
    <col min="12" max="12" width="3.57421875" style="1" bestFit="1" customWidth="1"/>
    <col min="13" max="13" width="13.140625" style="1" customWidth="1"/>
    <col min="14" max="14" width="9.140625" style="1" customWidth="1"/>
    <col min="15" max="15" width="11.28125" style="1" customWidth="1"/>
    <col min="16" max="16384" width="9.140625" style="1" customWidth="1"/>
  </cols>
  <sheetData>
    <row r="1" spans="10:12" ht="15">
      <c r="J1" s="15" t="s">
        <v>0</v>
      </c>
      <c r="L1" s="3"/>
    </row>
    <row r="2" spans="10:12" ht="15">
      <c r="J2" s="15" t="s">
        <v>118</v>
      </c>
      <c r="L2" s="3"/>
    </row>
    <row r="3" spans="10:12" ht="15">
      <c r="J3" s="15" t="s">
        <v>119</v>
      </c>
      <c r="L3" s="3"/>
    </row>
    <row r="4" spans="10:12" ht="15">
      <c r="J4" s="3"/>
      <c r="L4" s="3"/>
    </row>
    <row r="5" spans="10:12" ht="15">
      <c r="J5" s="3"/>
      <c r="L5" s="3"/>
    </row>
    <row r="6" ht="15">
      <c r="A6" s="2"/>
    </row>
    <row r="7" spans="1:13" ht="15">
      <c r="A7" s="163" t="s">
        <v>1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</row>
    <row r="8" spans="1:13" ht="15">
      <c r="A8" s="163" t="s">
        <v>2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</row>
    <row r="9" spans="1:13" ht="15">
      <c r="A9" s="163" t="s">
        <v>125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</row>
    <row r="10" spans="1:13" ht="15">
      <c r="A10" s="163" t="s">
        <v>126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</row>
    <row r="11" spans="1:13" ht="15">
      <c r="A11" s="163" t="s">
        <v>3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</row>
    <row r="12" spans="1:13" ht="1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5">
      <c r="A13" s="140"/>
      <c r="B13" s="140"/>
      <c r="C13" s="164" t="s">
        <v>23</v>
      </c>
      <c r="D13" s="164"/>
      <c r="E13" s="164"/>
      <c r="F13" s="164"/>
      <c r="G13" s="164"/>
      <c r="H13" s="164"/>
      <c r="I13" s="164"/>
      <c r="J13" s="164"/>
      <c r="K13" s="164"/>
      <c r="L13" s="164"/>
      <c r="M13" s="164"/>
    </row>
    <row r="14" spans="1:13" ht="15">
      <c r="A14" s="140"/>
      <c r="B14" s="140"/>
      <c r="C14" s="159" t="s">
        <v>4</v>
      </c>
      <c r="D14" s="159"/>
      <c r="E14" s="159"/>
      <c r="F14" s="159"/>
      <c r="G14" s="159"/>
      <c r="H14" s="159"/>
      <c r="I14" s="159"/>
      <c r="J14" s="159"/>
      <c r="K14" s="159"/>
      <c r="L14" s="159"/>
      <c r="M14" s="159"/>
    </row>
    <row r="15" spans="1:13" ht="75" customHeight="1">
      <c r="A15" s="159" t="s">
        <v>5</v>
      </c>
      <c r="B15" s="159" t="s">
        <v>20</v>
      </c>
      <c r="C15" s="159" t="s">
        <v>6</v>
      </c>
      <c r="D15" s="159" t="s">
        <v>7</v>
      </c>
      <c r="E15" s="159" t="s">
        <v>21</v>
      </c>
      <c r="F15" s="159" t="s">
        <v>8</v>
      </c>
      <c r="G15" s="159" t="s">
        <v>9</v>
      </c>
      <c r="H15" s="159" t="s">
        <v>10</v>
      </c>
      <c r="I15" s="159"/>
      <c r="J15" s="159"/>
      <c r="K15" s="159"/>
      <c r="L15" s="159"/>
      <c r="M15" s="159" t="s">
        <v>11</v>
      </c>
    </row>
    <row r="16" spans="1:13" ht="15">
      <c r="A16" s="159"/>
      <c r="B16" s="159"/>
      <c r="C16" s="159"/>
      <c r="D16" s="159"/>
      <c r="E16" s="159"/>
      <c r="F16" s="159"/>
      <c r="G16" s="159"/>
      <c r="H16" s="20" t="s">
        <v>12</v>
      </c>
      <c r="I16" s="20" t="s">
        <v>13</v>
      </c>
      <c r="J16" s="20" t="s">
        <v>14</v>
      </c>
      <c r="K16" s="20" t="s">
        <v>15</v>
      </c>
      <c r="L16" s="20" t="s">
        <v>16</v>
      </c>
      <c r="M16" s="159"/>
    </row>
    <row r="17" spans="1:13" ht="40.5" customHeight="1">
      <c r="A17" s="21">
        <v>1</v>
      </c>
      <c r="B17" s="22" t="s">
        <v>33</v>
      </c>
      <c r="C17" s="23"/>
      <c r="D17" s="24">
        <v>42005</v>
      </c>
      <c r="E17" s="20">
        <v>2015</v>
      </c>
      <c r="F17" s="20" t="s">
        <v>17</v>
      </c>
      <c r="G17" s="23"/>
      <c r="H17" s="20" t="s">
        <v>17</v>
      </c>
      <c r="I17" s="20" t="s">
        <v>17</v>
      </c>
      <c r="J17" s="20" t="s">
        <v>17</v>
      </c>
      <c r="K17" s="20" t="s">
        <v>17</v>
      </c>
      <c r="L17" s="20" t="s">
        <v>17</v>
      </c>
      <c r="M17" s="25">
        <f>SUM(M18:M50)</f>
        <v>4352785.8549999995</v>
      </c>
    </row>
    <row r="18" spans="1:13" ht="15">
      <c r="A18" s="156" t="s">
        <v>34</v>
      </c>
      <c r="B18" s="160" t="s">
        <v>35</v>
      </c>
      <c r="C18" s="23"/>
      <c r="D18" s="23"/>
      <c r="E18" s="23"/>
      <c r="F18" s="20"/>
      <c r="G18" s="153" t="s">
        <v>120</v>
      </c>
      <c r="H18" s="8">
        <v>974</v>
      </c>
      <c r="I18" s="8" t="s">
        <v>24</v>
      </c>
      <c r="J18" s="8" t="s">
        <v>25</v>
      </c>
      <c r="K18" s="8" t="s">
        <v>26</v>
      </c>
      <c r="L18" s="20">
        <v>111</v>
      </c>
      <c r="M18" s="26">
        <v>1323.04</v>
      </c>
    </row>
    <row r="19" spans="1:14" ht="15" customHeight="1">
      <c r="A19" s="158"/>
      <c r="B19" s="161"/>
      <c r="C19" s="23"/>
      <c r="D19" s="23"/>
      <c r="E19" s="23"/>
      <c r="F19" s="23"/>
      <c r="G19" s="154"/>
      <c r="H19" s="8">
        <v>974</v>
      </c>
      <c r="I19" s="8" t="s">
        <v>24</v>
      </c>
      <c r="J19" s="8" t="s">
        <v>25</v>
      </c>
      <c r="K19" s="8" t="s">
        <v>26</v>
      </c>
      <c r="L19" s="8" t="s">
        <v>30</v>
      </c>
      <c r="M19" s="26">
        <v>2230.8</v>
      </c>
      <c r="N19" s="12"/>
    </row>
    <row r="20" spans="1:14" ht="15">
      <c r="A20" s="158"/>
      <c r="B20" s="161"/>
      <c r="C20" s="23"/>
      <c r="D20" s="23"/>
      <c r="E20" s="23"/>
      <c r="F20" s="23"/>
      <c r="G20" s="154"/>
      <c r="H20" s="8">
        <v>974</v>
      </c>
      <c r="I20" s="8" t="s">
        <v>24</v>
      </c>
      <c r="J20" s="8" t="s">
        <v>25</v>
      </c>
      <c r="K20" s="8" t="s">
        <v>26</v>
      </c>
      <c r="L20" s="8" t="s">
        <v>31</v>
      </c>
      <c r="M20" s="26">
        <v>320971.902</v>
      </c>
      <c r="N20" s="12"/>
    </row>
    <row r="21" spans="1:14" ht="15">
      <c r="A21" s="158"/>
      <c r="B21" s="161"/>
      <c r="C21" s="23"/>
      <c r="D21" s="23"/>
      <c r="E21" s="23"/>
      <c r="F21" s="23"/>
      <c r="G21" s="154"/>
      <c r="H21" s="8">
        <v>974</v>
      </c>
      <c r="I21" s="8" t="s">
        <v>24</v>
      </c>
      <c r="J21" s="8" t="s">
        <v>25</v>
      </c>
      <c r="K21" s="8" t="s">
        <v>26</v>
      </c>
      <c r="L21" s="8" t="s">
        <v>32</v>
      </c>
      <c r="M21" s="26">
        <v>5644.48</v>
      </c>
      <c r="N21" s="12"/>
    </row>
    <row r="22" spans="1:14" ht="15">
      <c r="A22" s="158"/>
      <c r="B22" s="161"/>
      <c r="C22" s="23"/>
      <c r="D22" s="23"/>
      <c r="E22" s="23"/>
      <c r="F22" s="23"/>
      <c r="G22" s="154"/>
      <c r="H22" s="8">
        <v>974</v>
      </c>
      <c r="I22" s="8" t="s">
        <v>24</v>
      </c>
      <c r="J22" s="8" t="s">
        <v>25</v>
      </c>
      <c r="K22" s="8" t="s">
        <v>26</v>
      </c>
      <c r="L22" s="8" t="s">
        <v>36</v>
      </c>
      <c r="M22" s="26">
        <v>656.47</v>
      </c>
      <c r="N22" s="12"/>
    </row>
    <row r="23" spans="1:14" ht="15">
      <c r="A23" s="157"/>
      <c r="B23" s="162"/>
      <c r="C23" s="23"/>
      <c r="D23" s="23"/>
      <c r="E23" s="23"/>
      <c r="F23" s="23"/>
      <c r="G23" s="155"/>
      <c r="H23" s="8">
        <v>974</v>
      </c>
      <c r="I23" s="8" t="s">
        <v>24</v>
      </c>
      <c r="J23" s="8" t="s">
        <v>25</v>
      </c>
      <c r="K23" s="8" t="s">
        <v>26</v>
      </c>
      <c r="L23" s="8" t="s">
        <v>37</v>
      </c>
      <c r="M23" s="26">
        <v>2.6</v>
      </c>
      <c r="N23" s="12"/>
    </row>
    <row r="24" spans="1:14" ht="51">
      <c r="A24" s="27" t="s">
        <v>38</v>
      </c>
      <c r="B24" s="23" t="s">
        <v>39</v>
      </c>
      <c r="C24" s="23"/>
      <c r="D24" s="23"/>
      <c r="E24" s="23"/>
      <c r="F24" s="23"/>
      <c r="G24" s="20" t="s">
        <v>120</v>
      </c>
      <c r="H24" s="8" t="s">
        <v>27</v>
      </c>
      <c r="I24" s="8" t="s">
        <v>24</v>
      </c>
      <c r="J24" s="8" t="s">
        <v>25</v>
      </c>
      <c r="K24" s="8" t="s">
        <v>28</v>
      </c>
      <c r="L24" s="8" t="s">
        <v>29</v>
      </c>
      <c r="M24" s="26">
        <v>79264.3</v>
      </c>
      <c r="N24" s="12"/>
    </row>
    <row r="25" spans="1:14" ht="19.5" customHeight="1">
      <c r="A25" s="156" t="s">
        <v>42</v>
      </c>
      <c r="B25" s="141" t="s">
        <v>43</v>
      </c>
      <c r="C25" s="23"/>
      <c r="D25" s="23"/>
      <c r="E25" s="23"/>
      <c r="F25" s="23"/>
      <c r="G25" s="153" t="s">
        <v>121</v>
      </c>
      <c r="H25" s="8" t="s">
        <v>27</v>
      </c>
      <c r="I25" s="8" t="s">
        <v>24</v>
      </c>
      <c r="J25" s="8" t="s">
        <v>25</v>
      </c>
      <c r="K25" s="8" t="s">
        <v>40</v>
      </c>
      <c r="L25" s="8" t="s">
        <v>41</v>
      </c>
      <c r="M25" s="26">
        <v>22757.1</v>
      </c>
      <c r="N25" s="12"/>
    </row>
    <row r="26" spans="1:14" ht="19.5" customHeight="1">
      <c r="A26" s="158"/>
      <c r="B26" s="142"/>
      <c r="C26" s="23"/>
      <c r="D26" s="23"/>
      <c r="E26" s="23"/>
      <c r="F26" s="23"/>
      <c r="G26" s="154"/>
      <c r="H26" s="8" t="s">
        <v>27</v>
      </c>
      <c r="I26" s="8" t="s">
        <v>24</v>
      </c>
      <c r="J26" s="8" t="s">
        <v>25</v>
      </c>
      <c r="K26" s="8" t="s">
        <v>40</v>
      </c>
      <c r="L26" s="8" t="s">
        <v>30</v>
      </c>
      <c r="M26" s="26">
        <v>68.7</v>
      </c>
      <c r="N26" s="12"/>
    </row>
    <row r="27" spans="1:14" ht="19.5" customHeight="1">
      <c r="A27" s="158"/>
      <c r="B27" s="142"/>
      <c r="C27" s="23"/>
      <c r="D27" s="23"/>
      <c r="E27" s="23"/>
      <c r="F27" s="23"/>
      <c r="G27" s="154"/>
      <c r="H27" s="8" t="s">
        <v>27</v>
      </c>
      <c r="I27" s="8" t="s">
        <v>24</v>
      </c>
      <c r="J27" s="8" t="s">
        <v>25</v>
      </c>
      <c r="K27" s="8" t="s">
        <v>40</v>
      </c>
      <c r="L27" s="8" t="s">
        <v>31</v>
      </c>
      <c r="M27" s="26">
        <v>1417185.3</v>
      </c>
      <c r="N27" s="12"/>
    </row>
    <row r="28" spans="1:14" ht="19.5" customHeight="1">
      <c r="A28" s="157"/>
      <c r="B28" s="143"/>
      <c r="C28" s="23"/>
      <c r="D28" s="23"/>
      <c r="E28" s="23"/>
      <c r="F28" s="23"/>
      <c r="G28" s="155"/>
      <c r="H28" s="8" t="s">
        <v>27</v>
      </c>
      <c r="I28" s="8" t="s">
        <v>24</v>
      </c>
      <c r="J28" s="8" t="s">
        <v>25</v>
      </c>
      <c r="K28" s="8" t="s">
        <v>40</v>
      </c>
      <c r="L28" s="8" t="s">
        <v>32</v>
      </c>
      <c r="M28" s="26">
        <v>26698.2</v>
      </c>
      <c r="N28" s="12"/>
    </row>
    <row r="29" spans="1:14" ht="20.25" customHeight="1">
      <c r="A29" s="156" t="s">
        <v>44</v>
      </c>
      <c r="B29" s="141" t="s">
        <v>45</v>
      </c>
      <c r="C29" s="23"/>
      <c r="D29" s="23"/>
      <c r="E29" s="23"/>
      <c r="F29" s="23"/>
      <c r="G29" s="147" t="s">
        <v>120</v>
      </c>
      <c r="H29" s="8" t="s">
        <v>27</v>
      </c>
      <c r="I29" s="8" t="s">
        <v>24</v>
      </c>
      <c r="J29" s="8" t="s">
        <v>46</v>
      </c>
      <c r="K29" s="8" t="s">
        <v>47</v>
      </c>
      <c r="L29" s="8" t="s">
        <v>31</v>
      </c>
      <c r="M29" s="26">
        <v>319556.911</v>
      </c>
      <c r="N29" s="12"/>
    </row>
    <row r="30" spans="1:14" ht="20.25" customHeight="1">
      <c r="A30" s="157"/>
      <c r="B30" s="143"/>
      <c r="C30" s="23"/>
      <c r="D30" s="23"/>
      <c r="E30" s="23"/>
      <c r="F30" s="23"/>
      <c r="G30" s="149"/>
      <c r="H30" s="8" t="s">
        <v>27</v>
      </c>
      <c r="I30" s="8" t="s">
        <v>24</v>
      </c>
      <c r="J30" s="8" t="s">
        <v>46</v>
      </c>
      <c r="K30" s="8" t="s">
        <v>47</v>
      </c>
      <c r="L30" s="8" t="s">
        <v>32</v>
      </c>
      <c r="M30" s="26">
        <v>10521.136</v>
      </c>
      <c r="N30" s="12"/>
    </row>
    <row r="31" spans="1:14" ht="39.75" customHeight="1">
      <c r="A31" s="156" t="s">
        <v>48</v>
      </c>
      <c r="B31" s="141" t="s">
        <v>49</v>
      </c>
      <c r="C31" s="23"/>
      <c r="D31" s="23"/>
      <c r="E31" s="23"/>
      <c r="F31" s="23"/>
      <c r="G31" s="153" t="s">
        <v>121</v>
      </c>
      <c r="H31" s="8" t="s">
        <v>27</v>
      </c>
      <c r="I31" s="8" t="s">
        <v>24</v>
      </c>
      <c r="J31" s="8" t="s">
        <v>46</v>
      </c>
      <c r="K31" s="8" t="s">
        <v>50</v>
      </c>
      <c r="L31" s="8" t="s">
        <v>31</v>
      </c>
      <c r="M31" s="26">
        <v>1401712.9</v>
      </c>
      <c r="N31" s="12"/>
    </row>
    <row r="32" spans="1:14" ht="39.75" customHeight="1">
      <c r="A32" s="157"/>
      <c r="B32" s="143"/>
      <c r="C32" s="23"/>
      <c r="D32" s="23"/>
      <c r="E32" s="23"/>
      <c r="F32" s="23"/>
      <c r="G32" s="155"/>
      <c r="H32" s="8" t="s">
        <v>27</v>
      </c>
      <c r="I32" s="8" t="s">
        <v>24</v>
      </c>
      <c r="J32" s="8" t="s">
        <v>46</v>
      </c>
      <c r="K32" s="8" t="s">
        <v>50</v>
      </c>
      <c r="L32" s="8" t="s">
        <v>32</v>
      </c>
      <c r="M32" s="26">
        <v>29962.6</v>
      </c>
      <c r="N32" s="12"/>
    </row>
    <row r="33" spans="1:14" ht="38.25">
      <c r="A33" s="27" t="s">
        <v>51</v>
      </c>
      <c r="B33" s="23" t="s">
        <v>52</v>
      </c>
      <c r="C33" s="23"/>
      <c r="D33" s="23"/>
      <c r="E33" s="23"/>
      <c r="F33" s="23"/>
      <c r="G33" s="20" t="s">
        <v>120</v>
      </c>
      <c r="H33" s="8" t="s">
        <v>27</v>
      </c>
      <c r="I33" s="8" t="s">
        <v>24</v>
      </c>
      <c r="J33" s="8" t="s">
        <v>46</v>
      </c>
      <c r="K33" s="8" t="s">
        <v>53</v>
      </c>
      <c r="L33" s="8" t="s">
        <v>31</v>
      </c>
      <c r="M33" s="26">
        <v>271277.509</v>
      </c>
      <c r="N33" s="12"/>
    </row>
    <row r="34" spans="1:14" ht="38.25">
      <c r="A34" s="27" t="s">
        <v>54</v>
      </c>
      <c r="B34" s="23" t="s">
        <v>55</v>
      </c>
      <c r="C34" s="23"/>
      <c r="D34" s="23"/>
      <c r="E34" s="23"/>
      <c r="F34" s="23"/>
      <c r="G34" s="20" t="s">
        <v>120</v>
      </c>
      <c r="H34" s="8" t="s">
        <v>27</v>
      </c>
      <c r="I34" s="8" t="s">
        <v>24</v>
      </c>
      <c r="J34" s="8" t="s">
        <v>46</v>
      </c>
      <c r="K34" s="8" t="s">
        <v>56</v>
      </c>
      <c r="L34" s="8" t="s">
        <v>31</v>
      </c>
      <c r="M34" s="26">
        <v>9025.6</v>
      </c>
      <c r="N34" s="12"/>
    </row>
    <row r="35" spans="1:14" ht="15">
      <c r="A35" s="156" t="s">
        <v>57</v>
      </c>
      <c r="B35" s="141" t="s">
        <v>58</v>
      </c>
      <c r="C35" s="23"/>
      <c r="D35" s="23"/>
      <c r="E35" s="23"/>
      <c r="F35" s="23"/>
      <c r="G35" s="147" t="s">
        <v>120</v>
      </c>
      <c r="H35" s="8" t="s">
        <v>27</v>
      </c>
      <c r="I35" s="8" t="s">
        <v>24</v>
      </c>
      <c r="J35" s="8" t="s">
        <v>25</v>
      </c>
      <c r="K35" s="8" t="s">
        <v>59</v>
      </c>
      <c r="L35" s="8" t="s">
        <v>30</v>
      </c>
      <c r="M35" s="26">
        <v>3018</v>
      </c>
      <c r="N35" s="12"/>
    </row>
    <row r="36" spans="1:14" ht="15">
      <c r="A36" s="158"/>
      <c r="B36" s="142"/>
      <c r="C36" s="23"/>
      <c r="D36" s="23"/>
      <c r="E36" s="23"/>
      <c r="F36" s="23"/>
      <c r="G36" s="148"/>
      <c r="H36" s="8" t="s">
        <v>27</v>
      </c>
      <c r="I36" s="8" t="s">
        <v>24</v>
      </c>
      <c r="J36" s="8" t="s">
        <v>25</v>
      </c>
      <c r="K36" s="8" t="s">
        <v>59</v>
      </c>
      <c r="L36" s="8" t="s">
        <v>29</v>
      </c>
      <c r="M36" s="26">
        <v>61154.100000000006</v>
      </c>
      <c r="N36" s="12"/>
    </row>
    <row r="37" spans="1:14" ht="15">
      <c r="A37" s="157"/>
      <c r="B37" s="143"/>
      <c r="C37" s="23"/>
      <c r="D37" s="23"/>
      <c r="E37" s="23"/>
      <c r="F37" s="23"/>
      <c r="G37" s="149"/>
      <c r="H37" s="8" t="s">
        <v>27</v>
      </c>
      <c r="I37" s="8" t="s">
        <v>24</v>
      </c>
      <c r="J37" s="8" t="s">
        <v>25</v>
      </c>
      <c r="K37" s="8" t="s">
        <v>59</v>
      </c>
      <c r="L37" s="8" t="s">
        <v>60</v>
      </c>
      <c r="M37" s="26">
        <v>1400.5</v>
      </c>
      <c r="N37" s="12"/>
    </row>
    <row r="38" spans="1:14" ht="45" customHeight="1">
      <c r="A38" s="156" t="s">
        <v>61</v>
      </c>
      <c r="B38" s="141" t="s">
        <v>62</v>
      </c>
      <c r="C38" s="23"/>
      <c r="D38" s="23"/>
      <c r="E38" s="23"/>
      <c r="F38" s="23"/>
      <c r="G38" s="153" t="s">
        <v>120</v>
      </c>
      <c r="H38" s="8" t="s">
        <v>27</v>
      </c>
      <c r="I38" s="8" t="s">
        <v>24</v>
      </c>
      <c r="J38" s="8" t="s">
        <v>46</v>
      </c>
      <c r="K38" s="8" t="s">
        <v>59</v>
      </c>
      <c r="L38" s="8" t="s">
        <v>29</v>
      </c>
      <c r="M38" s="26">
        <v>110952.5</v>
      </c>
      <c r="N38" s="12"/>
    </row>
    <row r="39" spans="1:14" ht="45" customHeight="1">
      <c r="A39" s="157"/>
      <c r="B39" s="143"/>
      <c r="C39" s="23"/>
      <c r="D39" s="23"/>
      <c r="E39" s="23"/>
      <c r="F39" s="23"/>
      <c r="G39" s="155"/>
      <c r="H39" s="8" t="s">
        <v>27</v>
      </c>
      <c r="I39" s="8" t="s">
        <v>24</v>
      </c>
      <c r="J39" s="8" t="s">
        <v>46</v>
      </c>
      <c r="K39" s="8" t="s">
        <v>59</v>
      </c>
      <c r="L39" s="8" t="s">
        <v>60</v>
      </c>
      <c r="M39" s="26">
        <v>2009.5</v>
      </c>
      <c r="N39" s="12"/>
    </row>
    <row r="40" spans="1:14" ht="26.25" customHeight="1">
      <c r="A40" s="156" t="s">
        <v>63</v>
      </c>
      <c r="B40" s="141" t="s">
        <v>64</v>
      </c>
      <c r="C40" s="23"/>
      <c r="D40" s="23"/>
      <c r="E40" s="23"/>
      <c r="F40" s="23"/>
      <c r="G40" s="153" t="s">
        <v>120</v>
      </c>
      <c r="H40" s="8" t="s">
        <v>27</v>
      </c>
      <c r="I40" s="8" t="s">
        <v>24</v>
      </c>
      <c r="J40" s="8" t="s">
        <v>24</v>
      </c>
      <c r="K40" s="8" t="s">
        <v>59</v>
      </c>
      <c r="L40" s="8" t="s">
        <v>29</v>
      </c>
      <c r="M40" s="26">
        <v>4635.23</v>
      </c>
      <c r="N40" s="12"/>
    </row>
    <row r="41" spans="1:14" ht="26.25" customHeight="1">
      <c r="A41" s="157"/>
      <c r="B41" s="143"/>
      <c r="C41" s="23"/>
      <c r="D41" s="23"/>
      <c r="E41" s="23"/>
      <c r="F41" s="23"/>
      <c r="G41" s="155"/>
      <c r="H41" s="8" t="s">
        <v>27</v>
      </c>
      <c r="I41" s="8" t="s">
        <v>24</v>
      </c>
      <c r="J41" s="8" t="s">
        <v>24</v>
      </c>
      <c r="K41" s="8" t="s">
        <v>59</v>
      </c>
      <c r="L41" s="8" t="s">
        <v>60</v>
      </c>
      <c r="M41" s="26">
        <v>110.67</v>
      </c>
      <c r="N41" s="12"/>
    </row>
    <row r="42" spans="1:14" ht="45" customHeight="1">
      <c r="A42" s="156" t="s">
        <v>65</v>
      </c>
      <c r="B42" s="141" t="s">
        <v>66</v>
      </c>
      <c r="C42" s="23"/>
      <c r="D42" s="23"/>
      <c r="E42" s="23"/>
      <c r="F42" s="23"/>
      <c r="G42" s="153" t="s">
        <v>120</v>
      </c>
      <c r="H42" s="8" t="s">
        <v>27</v>
      </c>
      <c r="I42" s="8" t="s">
        <v>24</v>
      </c>
      <c r="J42" s="8" t="s">
        <v>25</v>
      </c>
      <c r="K42" s="8" t="s">
        <v>67</v>
      </c>
      <c r="L42" s="8" t="s">
        <v>68</v>
      </c>
      <c r="M42" s="26">
        <v>2000</v>
      </c>
      <c r="N42" s="12"/>
    </row>
    <row r="43" spans="1:14" ht="45" customHeight="1">
      <c r="A43" s="157"/>
      <c r="B43" s="143"/>
      <c r="C43" s="23"/>
      <c r="D43" s="23"/>
      <c r="E43" s="23"/>
      <c r="F43" s="23"/>
      <c r="G43" s="155"/>
      <c r="H43" s="8" t="s">
        <v>27</v>
      </c>
      <c r="I43" s="8" t="s">
        <v>24</v>
      </c>
      <c r="J43" s="8" t="s">
        <v>25</v>
      </c>
      <c r="K43" s="8" t="s">
        <v>67</v>
      </c>
      <c r="L43" s="8" t="s">
        <v>29</v>
      </c>
      <c r="M43" s="26">
        <v>76949.8</v>
      </c>
      <c r="N43" s="12"/>
    </row>
    <row r="44" spans="1:14" ht="76.5">
      <c r="A44" s="27" t="s">
        <v>69</v>
      </c>
      <c r="B44" s="23" t="s">
        <v>70</v>
      </c>
      <c r="C44" s="23"/>
      <c r="D44" s="23"/>
      <c r="E44" s="23"/>
      <c r="F44" s="23"/>
      <c r="G44" s="28" t="s">
        <v>120</v>
      </c>
      <c r="H44" s="8" t="s">
        <v>27</v>
      </c>
      <c r="I44" s="8" t="s">
        <v>24</v>
      </c>
      <c r="J44" s="8" t="s">
        <v>46</v>
      </c>
      <c r="K44" s="8" t="s">
        <v>67</v>
      </c>
      <c r="L44" s="8" t="s">
        <v>29</v>
      </c>
      <c r="M44" s="26">
        <v>37504.4</v>
      </c>
      <c r="N44" s="12"/>
    </row>
    <row r="45" spans="1:14" ht="89.25">
      <c r="A45" s="27" t="s">
        <v>71</v>
      </c>
      <c r="B45" s="23" t="s">
        <v>72</v>
      </c>
      <c r="C45" s="23"/>
      <c r="D45" s="23"/>
      <c r="E45" s="23"/>
      <c r="F45" s="23"/>
      <c r="G45" s="28" t="s">
        <v>120</v>
      </c>
      <c r="H45" s="8" t="s">
        <v>27</v>
      </c>
      <c r="I45" s="8" t="s">
        <v>24</v>
      </c>
      <c r="J45" s="8" t="s">
        <v>46</v>
      </c>
      <c r="K45" s="8" t="s">
        <v>67</v>
      </c>
      <c r="L45" s="8" t="s">
        <v>29</v>
      </c>
      <c r="M45" s="26">
        <v>11700</v>
      </c>
      <c r="N45" s="12"/>
    </row>
    <row r="46" spans="1:14" ht="63.75">
      <c r="A46" s="27" t="s">
        <v>73</v>
      </c>
      <c r="B46" s="23" t="s">
        <v>74</v>
      </c>
      <c r="C46" s="23"/>
      <c r="D46" s="23"/>
      <c r="E46" s="23"/>
      <c r="F46" s="23"/>
      <c r="G46" s="28" t="s">
        <v>120</v>
      </c>
      <c r="H46" s="8" t="s">
        <v>27</v>
      </c>
      <c r="I46" s="8" t="s">
        <v>24</v>
      </c>
      <c r="J46" s="8" t="s">
        <v>75</v>
      </c>
      <c r="K46" s="8" t="s">
        <v>76</v>
      </c>
      <c r="L46" s="8" t="s">
        <v>31</v>
      </c>
      <c r="M46" s="26">
        <v>116752.107</v>
      </c>
      <c r="N46" s="12"/>
    </row>
    <row r="47" spans="1:14" ht="24" customHeight="1">
      <c r="A47" s="156" t="s">
        <v>77</v>
      </c>
      <c r="B47" s="141" t="s">
        <v>78</v>
      </c>
      <c r="C47" s="23"/>
      <c r="D47" s="23"/>
      <c r="E47" s="23"/>
      <c r="F47" s="23"/>
      <c r="G47" s="153" t="s">
        <v>120</v>
      </c>
      <c r="H47" s="8" t="s">
        <v>27</v>
      </c>
      <c r="I47" s="8" t="s">
        <v>24</v>
      </c>
      <c r="J47" s="8" t="s">
        <v>75</v>
      </c>
      <c r="K47" s="8" t="s">
        <v>79</v>
      </c>
      <c r="L47" s="8" t="s">
        <v>41</v>
      </c>
      <c r="M47" s="26">
        <v>5443.1</v>
      </c>
      <c r="N47" s="12"/>
    </row>
    <row r="48" spans="1:14" ht="24" customHeight="1">
      <c r="A48" s="158"/>
      <c r="B48" s="142"/>
      <c r="C48" s="23"/>
      <c r="D48" s="23"/>
      <c r="E48" s="23"/>
      <c r="F48" s="23"/>
      <c r="G48" s="154"/>
      <c r="H48" s="8" t="s">
        <v>27</v>
      </c>
      <c r="I48" s="8" t="s">
        <v>24</v>
      </c>
      <c r="J48" s="8" t="s">
        <v>75</v>
      </c>
      <c r="K48" s="8" t="s">
        <v>79</v>
      </c>
      <c r="L48" s="8" t="s">
        <v>30</v>
      </c>
      <c r="M48" s="26">
        <v>278.9</v>
      </c>
      <c r="N48" s="12"/>
    </row>
    <row r="49" spans="1:14" ht="24" customHeight="1">
      <c r="A49" s="158"/>
      <c r="B49" s="142"/>
      <c r="C49" s="23"/>
      <c r="D49" s="23"/>
      <c r="E49" s="23"/>
      <c r="F49" s="23"/>
      <c r="G49" s="154"/>
      <c r="H49" s="8" t="s">
        <v>27</v>
      </c>
      <c r="I49" s="8" t="s">
        <v>24</v>
      </c>
      <c r="J49" s="8" t="s">
        <v>75</v>
      </c>
      <c r="K49" s="8" t="s">
        <v>79</v>
      </c>
      <c r="L49" s="8" t="s">
        <v>36</v>
      </c>
      <c r="M49" s="26">
        <v>13.515</v>
      </c>
      <c r="N49" s="12"/>
    </row>
    <row r="50" spans="1:14" ht="24" customHeight="1">
      <c r="A50" s="157"/>
      <c r="B50" s="143"/>
      <c r="C50" s="23"/>
      <c r="D50" s="23"/>
      <c r="E50" s="23"/>
      <c r="F50" s="23"/>
      <c r="G50" s="155"/>
      <c r="H50" s="8" t="s">
        <v>27</v>
      </c>
      <c r="I50" s="8" t="s">
        <v>24</v>
      </c>
      <c r="J50" s="8" t="s">
        <v>75</v>
      </c>
      <c r="K50" s="8" t="s">
        <v>79</v>
      </c>
      <c r="L50" s="8" t="s">
        <v>37</v>
      </c>
      <c r="M50" s="26">
        <v>3.985</v>
      </c>
      <c r="N50" s="12"/>
    </row>
    <row r="51" spans="1:13" ht="38.25">
      <c r="A51" s="29" t="s">
        <v>18</v>
      </c>
      <c r="B51" s="22" t="s">
        <v>80</v>
      </c>
      <c r="C51" s="23"/>
      <c r="D51" s="24">
        <v>42005</v>
      </c>
      <c r="E51" s="23"/>
      <c r="F51" s="20" t="s">
        <v>17</v>
      </c>
      <c r="G51" s="23"/>
      <c r="H51" s="8" t="s">
        <v>17</v>
      </c>
      <c r="I51" s="8" t="s">
        <v>17</v>
      </c>
      <c r="J51" s="8" t="s">
        <v>17</v>
      </c>
      <c r="K51" s="8" t="s">
        <v>17</v>
      </c>
      <c r="L51" s="8" t="s">
        <v>17</v>
      </c>
      <c r="M51" s="25">
        <f>SUM(M52:M75)</f>
        <v>207085.9</v>
      </c>
    </row>
    <row r="52" spans="1:13" ht="15">
      <c r="A52" s="150" t="s">
        <v>81</v>
      </c>
      <c r="B52" s="141" t="s">
        <v>82</v>
      </c>
      <c r="C52" s="23"/>
      <c r="D52" s="23"/>
      <c r="E52" s="23"/>
      <c r="F52" s="20"/>
      <c r="G52" s="153" t="s">
        <v>120</v>
      </c>
      <c r="H52" s="8" t="s">
        <v>27</v>
      </c>
      <c r="I52" s="8" t="s">
        <v>24</v>
      </c>
      <c r="J52" s="8" t="s">
        <v>75</v>
      </c>
      <c r="K52" s="8" t="s">
        <v>110</v>
      </c>
      <c r="L52" s="8" t="s">
        <v>86</v>
      </c>
      <c r="M52" s="26">
        <v>28669.6</v>
      </c>
    </row>
    <row r="53" spans="1:13" ht="15">
      <c r="A53" s="152"/>
      <c r="B53" s="142"/>
      <c r="C53" s="23"/>
      <c r="D53" s="23"/>
      <c r="E53" s="23"/>
      <c r="F53" s="20"/>
      <c r="G53" s="154"/>
      <c r="H53" s="8" t="s">
        <v>27</v>
      </c>
      <c r="I53" s="8" t="s">
        <v>24</v>
      </c>
      <c r="J53" s="8" t="s">
        <v>75</v>
      </c>
      <c r="K53" s="8" t="s">
        <v>110</v>
      </c>
      <c r="L53" s="8" t="s">
        <v>87</v>
      </c>
      <c r="M53" s="26">
        <v>4699.4</v>
      </c>
    </row>
    <row r="54" spans="1:13" ht="15">
      <c r="A54" s="152"/>
      <c r="B54" s="142"/>
      <c r="C54" s="23"/>
      <c r="D54" s="23"/>
      <c r="E54" s="23"/>
      <c r="F54" s="20"/>
      <c r="G54" s="154"/>
      <c r="H54" s="8" t="s">
        <v>27</v>
      </c>
      <c r="I54" s="8" t="s">
        <v>24</v>
      </c>
      <c r="J54" s="8" t="s">
        <v>75</v>
      </c>
      <c r="K54" s="8" t="s">
        <v>111</v>
      </c>
      <c r="L54" s="8" t="s">
        <v>87</v>
      </c>
      <c r="M54" s="26">
        <v>80.5</v>
      </c>
    </row>
    <row r="55" spans="1:13" ht="15">
      <c r="A55" s="152"/>
      <c r="B55" s="142"/>
      <c r="C55" s="23"/>
      <c r="D55" s="23"/>
      <c r="E55" s="23"/>
      <c r="F55" s="20"/>
      <c r="G55" s="154"/>
      <c r="H55" s="8" t="s">
        <v>27</v>
      </c>
      <c r="I55" s="8" t="s">
        <v>24</v>
      </c>
      <c r="J55" s="8" t="s">
        <v>75</v>
      </c>
      <c r="K55" s="8" t="s">
        <v>111</v>
      </c>
      <c r="L55" s="8" t="s">
        <v>30</v>
      </c>
      <c r="M55" s="26">
        <v>3274.6</v>
      </c>
    </row>
    <row r="56" spans="1:13" ht="15">
      <c r="A56" s="152"/>
      <c r="B56" s="142"/>
      <c r="C56" s="23"/>
      <c r="D56" s="23"/>
      <c r="E56" s="23"/>
      <c r="F56" s="20"/>
      <c r="G56" s="154"/>
      <c r="H56" s="8" t="s">
        <v>27</v>
      </c>
      <c r="I56" s="8" t="s">
        <v>24</v>
      </c>
      <c r="J56" s="8" t="s">
        <v>75</v>
      </c>
      <c r="K56" s="8" t="s">
        <v>111</v>
      </c>
      <c r="L56" s="8" t="s">
        <v>36</v>
      </c>
      <c r="M56" s="26">
        <v>128.4</v>
      </c>
    </row>
    <row r="57" spans="1:13" ht="15">
      <c r="A57" s="152"/>
      <c r="B57" s="142"/>
      <c r="C57" s="23"/>
      <c r="D57" s="23"/>
      <c r="E57" s="23"/>
      <c r="F57" s="20"/>
      <c r="G57" s="154"/>
      <c r="H57" s="8" t="s">
        <v>27</v>
      </c>
      <c r="I57" s="8" t="s">
        <v>24</v>
      </c>
      <c r="J57" s="8" t="s">
        <v>75</v>
      </c>
      <c r="K57" s="8" t="s">
        <v>111</v>
      </c>
      <c r="L57" s="8" t="s">
        <v>37</v>
      </c>
      <c r="M57" s="26">
        <v>4.4</v>
      </c>
    </row>
    <row r="58" spans="1:13" ht="15">
      <c r="A58" s="151"/>
      <c r="B58" s="143"/>
      <c r="C58" s="23"/>
      <c r="D58" s="23"/>
      <c r="E58" s="23"/>
      <c r="F58" s="20"/>
      <c r="G58" s="155"/>
      <c r="H58" s="8" t="s">
        <v>27</v>
      </c>
      <c r="I58" s="8" t="s">
        <v>24</v>
      </c>
      <c r="J58" s="8" t="s">
        <v>75</v>
      </c>
      <c r="K58" s="8" t="s">
        <v>112</v>
      </c>
      <c r="L58" s="8" t="s">
        <v>30</v>
      </c>
      <c r="M58" s="26">
        <v>1822.6</v>
      </c>
    </row>
    <row r="59" spans="1:13" ht="15">
      <c r="A59" s="150" t="s">
        <v>83</v>
      </c>
      <c r="B59" s="141" t="s">
        <v>84</v>
      </c>
      <c r="C59" s="23"/>
      <c r="D59" s="23"/>
      <c r="E59" s="23"/>
      <c r="F59" s="20"/>
      <c r="G59" s="153" t="s">
        <v>121</v>
      </c>
      <c r="H59" s="8" t="s">
        <v>27</v>
      </c>
      <c r="I59" s="8" t="s">
        <v>24</v>
      </c>
      <c r="J59" s="8" t="s">
        <v>75</v>
      </c>
      <c r="K59" s="8" t="s">
        <v>85</v>
      </c>
      <c r="L59" s="8" t="s">
        <v>86</v>
      </c>
      <c r="M59" s="26">
        <v>1878.7</v>
      </c>
    </row>
    <row r="60" spans="1:13" ht="15">
      <c r="A60" s="152"/>
      <c r="B60" s="142"/>
      <c r="C60" s="23"/>
      <c r="D60" s="23"/>
      <c r="E60" s="23"/>
      <c r="F60" s="20"/>
      <c r="G60" s="154"/>
      <c r="H60" s="8" t="s">
        <v>27</v>
      </c>
      <c r="I60" s="8" t="s">
        <v>24</v>
      </c>
      <c r="J60" s="8" t="s">
        <v>75</v>
      </c>
      <c r="K60" s="8" t="s">
        <v>85</v>
      </c>
      <c r="L60" s="8" t="s">
        <v>87</v>
      </c>
      <c r="M60" s="26">
        <v>340.5</v>
      </c>
    </row>
    <row r="61" spans="1:13" ht="15">
      <c r="A61" s="152"/>
      <c r="B61" s="142"/>
      <c r="C61" s="23"/>
      <c r="D61" s="23"/>
      <c r="E61" s="23"/>
      <c r="F61" s="20"/>
      <c r="G61" s="154"/>
      <c r="H61" s="8" t="s">
        <v>27</v>
      </c>
      <c r="I61" s="8" t="s">
        <v>24</v>
      </c>
      <c r="J61" s="8" t="s">
        <v>75</v>
      </c>
      <c r="K61" s="8" t="s">
        <v>85</v>
      </c>
      <c r="L61" s="8" t="s">
        <v>30</v>
      </c>
      <c r="M61" s="26">
        <v>253.6</v>
      </c>
    </row>
    <row r="62" spans="1:13" ht="15">
      <c r="A62" s="152"/>
      <c r="B62" s="142"/>
      <c r="C62" s="23"/>
      <c r="D62" s="23"/>
      <c r="E62" s="23"/>
      <c r="F62" s="20"/>
      <c r="G62" s="154"/>
      <c r="H62" s="8" t="s">
        <v>27</v>
      </c>
      <c r="I62" s="8" t="s">
        <v>24</v>
      </c>
      <c r="J62" s="8" t="s">
        <v>75</v>
      </c>
      <c r="K62" s="8" t="s">
        <v>88</v>
      </c>
      <c r="L62" s="8" t="s">
        <v>86</v>
      </c>
      <c r="M62" s="26">
        <v>2114.7</v>
      </c>
    </row>
    <row r="63" spans="1:13" ht="15">
      <c r="A63" s="152"/>
      <c r="B63" s="142"/>
      <c r="C63" s="23"/>
      <c r="D63" s="23"/>
      <c r="E63" s="23"/>
      <c r="F63" s="20"/>
      <c r="G63" s="154"/>
      <c r="H63" s="8" t="s">
        <v>27</v>
      </c>
      <c r="I63" s="8" t="s">
        <v>24</v>
      </c>
      <c r="J63" s="8" t="s">
        <v>75</v>
      </c>
      <c r="K63" s="8" t="s">
        <v>88</v>
      </c>
      <c r="L63" s="8" t="s">
        <v>87</v>
      </c>
      <c r="M63" s="26">
        <v>383.2</v>
      </c>
    </row>
    <row r="64" spans="1:13" ht="15">
      <c r="A64" s="152"/>
      <c r="B64" s="142"/>
      <c r="C64" s="23"/>
      <c r="D64" s="23"/>
      <c r="E64" s="23"/>
      <c r="F64" s="20"/>
      <c r="G64" s="154"/>
      <c r="H64" s="8" t="s">
        <v>27</v>
      </c>
      <c r="I64" s="8" t="s">
        <v>24</v>
      </c>
      <c r="J64" s="8" t="s">
        <v>75</v>
      </c>
      <c r="K64" s="8" t="s">
        <v>88</v>
      </c>
      <c r="L64" s="8" t="s">
        <v>30</v>
      </c>
      <c r="M64" s="26">
        <v>337.8</v>
      </c>
    </row>
    <row r="65" spans="1:13" ht="15">
      <c r="A65" s="152"/>
      <c r="B65" s="142"/>
      <c r="C65" s="23"/>
      <c r="D65" s="23"/>
      <c r="E65" s="23"/>
      <c r="F65" s="20"/>
      <c r="G65" s="154"/>
      <c r="H65" s="8" t="s">
        <v>27</v>
      </c>
      <c r="I65" s="8" t="s">
        <v>24</v>
      </c>
      <c r="J65" s="8" t="s">
        <v>75</v>
      </c>
      <c r="K65" s="8" t="s">
        <v>89</v>
      </c>
      <c r="L65" s="8" t="s">
        <v>30</v>
      </c>
      <c r="M65" s="26">
        <v>234.7</v>
      </c>
    </row>
    <row r="66" spans="1:13" ht="15">
      <c r="A66" s="151"/>
      <c r="B66" s="143"/>
      <c r="C66" s="23"/>
      <c r="D66" s="23"/>
      <c r="E66" s="23"/>
      <c r="F66" s="20"/>
      <c r="G66" s="155"/>
      <c r="H66" s="8" t="s">
        <v>27</v>
      </c>
      <c r="I66" s="8" t="s">
        <v>24</v>
      </c>
      <c r="J66" s="8" t="s">
        <v>75</v>
      </c>
      <c r="K66" s="8" t="s">
        <v>90</v>
      </c>
      <c r="L66" s="8" t="s">
        <v>30</v>
      </c>
      <c r="M66" s="26">
        <v>229.1</v>
      </c>
    </row>
    <row r="67" spans="1:13" ht="49.5" customHeight="1">
      <c r="A67" s="150" t="s">
        <v>91</v>
      </c>
      <c r="B67" s="141" t="s">
        <v>122</v>
      </c>
      <c r="C67" s="23"/>
      <c r="D67" s="23"/>
      <c r="E67" s="23"/>
      <c r="F67" s="20"/>
      <c r="G67" s="147" t="s">
        <v>121</v>
      </c>
      <c r="H67" s="8" t="s">
        <v>27</v>
      </c>
      <c r="I67" s="8" t="s">
        <v>93</v>
      </c>
      <c r="J67" s="8" t="s">
        <v>94</v>
      </c>
      <c r="K67" s="8" t="s">
        <v>95</v>
      </c>
      <c r="L67" s="8" t="s">
        <v>30</v>
      </c>
      <c r="M67" s="26">
        <v>202.3</v>
      </c>
    </row>
    <row r="68" spans="1:13" ht="49.5" customHeight="1">
      <c r="A68" s="151"/>
      <c r="B68" s="143"/>
      <c r="C68" s="23"/>
      <c r="D68" s="23"/>
      <c r="E68" s="23"/>
      <c r="F68" s="20"/>
      <c r="G68" s="149"/>
      <c r="H68" s="8" t="s">
        <v>27</v>
      </c>
      <c r="I68" s="8" t="s">
        <v>93</v>
      </c>
      <c r="J68" s="8" t="s">
        <v>94</v>
      </c>
      <c r="K68" s="8" t="s">
        <v>95</v>
      </c>
      <c r="L68" s="8" t="s">
        <v>96</v>
      </c>
      <c r="M68" s="26">
        <v>63222</v>
      </c>
    </row>
    <row r="69" spans="1:13" ht="15" customHeight="1">
      <c r="A69" s="144" t="s">
        <v>99</v>
      </c>
      <c r="B69" s="141" t="s">
        <v>123</v>
      </c>
      <c r="C69" s="23"/>
      <c r="D69" s="23"/>
      <c r="E69" s="23"/>
      <c r="F69" s="20"/>
      <c r="G69" s="147" t="s">
        <v>121</v>
      </c>
      <c r="H69" s="8" t="s">
        <v>27</v>
      </c>
      <c r="I69" s="8" t="s">
        <v>93</v>
      </c>
      <c r="J69" s="8" t="s">
        <v>94</v>
      </c>
      <c r="K69" s="8" t="s">
        <v>97</v>
      </c>
      <c r="L69" s="8" t="s">
        <v>30</v>
      </c>
      <c r="M69" s="26">
        <v>41</v>
      </c>
    </row>
    <row r="70" spans="1:13" ht="15">
      <c r="A70" s="145"/>
      <c r="B70" s="142"/>
      <c r="C70" s="23"/>
      <c r="D70" s="23"/>
      <c r="E70" s="23"/>
      <c r="F70" s="20"/>
      <c r="G70" s="148"/>
      <c r="H70" s="8" t="s">
        <v>27</v>
      </c>
      <c r="I70" s="8" t="s">
        <v>93</v>
      </c>
      <c r="J70" s="8" t="s">
        <v>94</v>
      </c>
      <c r="K70" s="8" t="s">
        <v>97</v>
      </c>
      <c r="L70" s="8" t="s">
        <v>98</v>
      </c>
      <c r="M70" s="26">
        <v>13702.8</v>
      </c>
    </row>
    <row r="71" spans="1:13" ht="15" customHeight="1">
      <c r="A71" s="145"/>
      <c r="B71" s="142"/>
      <c r="C71" s="23"/>
      <c r="D71" s="23"/>
      <c r="E71" s="23"/>
      <c r="F71" s="20"/>
      <c r="G71" s="148"/>
      <c r="H71" s="8" t="s">
        <v>27</v>
      </c>
      <c r="I71" s="8" t="s">
        <v>93</v>
      </c>
      <c r="J71" s="8" t="s">
        <v>94</v>
      </c>
      <c r="K71" s="8" t="s">
        <v>103</v>
      </c>
      <c r="L71" s="8" t="s">
        <v>30</v>
      </c>
      <c r="M71" s="26">
        <v>16.9</v>
      </c>
    </row>
    <row r="72" spans="1:13" ht="15">
      <c r="A72" s="145"/>
      <c r="B72" s="142"/>
      <c r="C72" s="23"/>
      <c r="D72" s="23"/>
      <c r="E72" s="23"/>
      <c r="F72" s="20"/>
      <c r="G72" s="148"/>
      <c r="H72" s="8" t="s">
        <v>27</v>
      </c>
      <c r="I72" s="8" t="s">
        <v>93</v>
      </c>
      <c r="J72" s="8" t="s">
        <v>94</v>
      </c>
      <c r="K72" s="8" t="s">
        <v>103</v>
      </c>
      <c r="L72" s="8" t="s">
        <v>98</v>
      </c>
      <c r="M72" s="26">
        <v>8252.4</v>
      </c>
    </row>
    <row r="73" spans="1:13" ht="15" customHeight="1">
      <c r="A73" s="145"/>
      <c r="B73" s="142"/>
      <c r="C73" s="23"/>
      <c r="D73" s="23"/>
      <c r="E73" s="23"/>
      <c r="F73" s="20"/>
      <c r="G73" s="148"/>
      <c r="H73" s="8" t="s">
        <v>27</v>
      </c>
      <c r="I73" s="8" t="s">
        <v>93</v>
      </c>
      <c r="J73" s="8" t="s">
        <v>94</v>
      </c>
      <c r="K73" s="8" t="s">
        <v>104</v>
      </c>
      <c r="L73" s="8" t="s">
        <v>30</v>
      </c>
      <c r="M73" s="26">
        <v>220.2</v>
      </c>
    </row>
    <row r="74" spans="1:13" ht="15">
      <c r="A74" s="146"/>
      <c r="B74" s="143"/>
      <c r="C74" s="23"/>
      <c r="D74" s="23"/>
      <c r="E74" s="23"/>
      <c r="F74" s="20"/>
      <c r="G74" s="149"/>
      <c r="H74" s="8" t="s">
        <v>27</v>
      </c>
      <c r="I74" s="8" t="s">
        <v>93</v>
      </c>
      <c r="J74" s="8" t="s">
        <v>94</v>
      </c>
      <c r="K74" s="8" t="s">
        <v>104</v>
      </c>
      <c r="L74" s="8" t="s">
        <v>98</v>
      </c>
      <c r="M74" s="26">
        <v>73398.1</v>
      </c>
    </row>
    <row r="75" spans="1:13" ht="165.75">
      <c r="A75" s="29" t="s">
        <v>108</v>
      </c>
      <c r="B75" s="29" t="s">
        <v>124</v>
      </c>
      <c r="C75" s="23"/>
      <c r="D75" s="23"/>
      <c r="E75" s="23"/>
      <c r="F75" s="20"/>
      <c r="G75" s="28" t="s">
        <v>121</v>
      </c>
      <c r="H75" s="8" t="s">
        <v>27</v>
      </c>
      <c r="I75" s="8" t="s">
        <v>24</v>
      </c>
      <c r="J75" s="8" t="s">
        <v>46</v>
      </c>
      <c r="K75" s="8" t="s">
        <v>109</v>
      </c>
      <c r="L75" s="8" t="s">
        <v>96</v>
      </c>
      <c r="M75" s="26">
        <v>3578.4</v>
      </c>
    </row>
    <row r="76" spans="1:13" ht="15">
      <c r="A76" s="140" t="s">
        <v>19</v>
      </c>
      <c r="B76" s="140"/>
      <c r="C76" s="140"/>
      <c r="D76" s="140"/>
      <c r="E76" s="140"/>
      <c r="F76" s="140"/>
      <c r="G76" s="140"/>
      <c r="H76" s="8" t="s">
        <v>17</v>
      </c>
      <c r="I76" s="8" t="s">
        <v>17</v>
      </c>
      <c r="J76" s="8" t="s">
        <v>17</v>
      </c>
      <c r="K76" s="8" t="s">
        <v>17</v>
      </c>
      <c r="L76" s="8" t="s">
        <v>17</v>
      </c>
      <c r="M76" s="25">
        <f>M17+M51</f>
        <v>4559871.755</v>
      </c>
    </row>
    <row r="79" spans="1:13" ht="15">
      <c r="A79" s="136" t="s">
        <v>1</v>
      </c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</row>
    <row r="80" spans="1:13" ht="15">
      <c r="A80" s="136" t="s">
        <v>2</v>
      </c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</row>
    <row r="81" spans="1:13" ht="15">
      <c r="A81" s="136" t="s">
        <v>113</v>
      </c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</row>
    <row r="82" spans="1:13" ht="15">
      <c r="A82" s="136" t="s">
        <v>22</v>
      </c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</row>
    <row r="83" spans="1:13" ht="15">
      <c r="A83" s="136" t="s">
        <v>3</v>
      </c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</row>
    <row r="84" ht="15">
      <c r="A84" s="2"/>
    </row>
    <row r="85" spans="1:13" ht="15">
      <c r="A85" s="128"/>
      <c r="B85" s="128"/>
      <c r="C85" s="135" t="s">
        <v>23</v>
      </c>
      <c r="D85" s="135"/>
      <c r="E85" s="135"/>
      <c r="F85" s="135"/>
      <c r="G85" s="135"/>
      <c r="H85" s="135"/>
      <c r="I85" s="135"/>
      <c r="J85" s="135"/>
      <c r="K85" s="135"/>
      <c r="L85" s="135"/>
      <c r="M85" s="135"/>
    </row>
    <row r="86" spans="1:13" ht="15">
      <c r="A86" s="128"/>
      <c r="B86" s="128"/>
      <c r="C86" s="135" t="s">
        <v>4</v>
      </c>
      <c r="D86" s="135"/>
      <c r="E86" s="135"/>
      <c r="F86" s="135"/>
      <c r="G86" s="135"/>
      <c r="H86" s="135"/>
      <c r="I86" s="135"/>
      <c r="J86" s="135"/>
      <c r="K86" s="135"/>
      <c r="L86" s="135"/>
      <c r="M86" s="135"/>
    </row>
    <row r="87" spans="1:13" ht="15">
      <c r="A87" s="135" t="s">
        <v>5</v>
      </c>
      <c r="B87" s="135" t="s">
        <v>20</v>
      </c>
      <c r="C87" s="135" t="s">
        <v>6</v>
      </c>
      <c r="D87" s="135" t="s">
        <v>7</v>
      </c>
      <c r="E87" s="135" t="s">
        <v>21</v>
      </c>
      <c r="F87" s="135" t="s">
        <v>8</v>
      </c>
      <c r="G87" s="135" t="s">
        <v>9</v>
      </c>
      <c r="H87" s="135" t="s">
        <v>10</v>
      </c>
      <c r="I87" s="135"/>
      <c r="J87" s="135"/>
      <c r="K87" s="135"/>
      <c r="L87" s="135"/>
      <c r="M87" s="135" t="s">
        <v>11</v>
      </c>
    </row>
    <row r="88" spans="1:13" ht="15">
      <c r="A88" s="135"/>
      <c r="B88" s="135"/>
      <c r="C88" s="135"/>
      <c r="D88" s="135"/>
      <c r="E88" s="135"/>
      <c r="F88" s="135"/>
      <c r="G88" s="135"/>
      <c r="H88" s="17" t="s">
        <v>12</v>
      </c>
      <c r="I88" s="17" t="s">
        <v>13</v>
      </c>
      <c r="J88" s="17" t="s">
        <v>14</v>
      </c>
      <c r="K88" s="17" t="s">
        <v>15</v>
      </c>
      <c r="L88" s="17" t="s">
        <v>16</v>
      </c>
      <c r="M88" s="135"/>
    </row>
    <row r="89" spans="1:13" ht="38.25">
      <c r="A89" s="7">
        <v>1</v>
      </c>
      <c r="B89" s="11" t="s">
        <v>33</v>
      </c>
      <c r="C89" s="16"/>
      <c r="D89" s="16"/>
      <c r="E89" s="16"/>
      <c r="F89" s="17" t="s">
        <v>17</v>
      </c>
      <c r="G89" s="16"/>
      <c r="H89" s="17" t="s">
        <v>17</v>
      </c>
      <c r="I89" s="17" t="s">
        <v>17</v>
      </c>
      <c r="J89" s="17" t="s">
        <v>17</v>
      </c>
      <c r="K89" s="17" t="s">
        <v>17</v>
      </c>
      <c r="L89" s="17" t="s">
        <v>17</v>
      </c>
      <c r="M89" s="14">
        <f>SUM(M90:M122)</f>
        <v>4380750.29</v>
      </c>
    </row>
    <row r="90" spans="1:13" ht="15">
      <c r="A90" s="132" t="s">
        <v>34</v>
      </c>
      <c r="B90" s="116" t="s">
        <v>35</v>
      </c>
      <c r="C90" s="16"/>
      <c r="D90" s="16"/>
      <c r="E90" s="16"/>
      <c r="F90" s="17"/>
      <c r="G90" s="16"/>
      <c r="H90" s="5">
        <v>974</v>
      </c>
      <c r="I90" s="5" t="s">
        <v>24</v>
      </c>
      <c r="J90" s="5" t="s">
        <v>25</v>
      </c>
      <c r="K90" s="5" t="s">
        <v>26</v>
      </c>
      <c r="L90" s="17">
        <v>111</v>
      </c>
      <c r="M90" s="10">
        <v>1323.04</v>
      </c>
    </row>
    <row r="91" spans="1:13" ht="15" customHeight="1">
      <c r="A91" s="133"/>
      <c r="B91" s="117"/>
      <c r="C91" s="16"/>
      <c r="D91" s="16"/>
      <c r="E91" s="16"/>
      <c r="F91" s="16"/>
      <c r="G91" s="16"/>
      <c r="H91" s="5">
        <v>974</v>
      </c>
      <c r="I91" s="5" t="s">
        <v>24</v>
      </c>
      <c r="J91" s="5" t="s">
        <v>25</v>
      </c>
      <c r="K91" s="5" t="s">
        <v>26</v>
      </c>
      <c r="L91" s="5" t="s">
        <v>30</v>
      </c>
      <c r="M91" s="10">
        <v>2197.4</v>
      </c>
    </row>
    <row r="92" spans="1:13" ht="15">
      <c r="A92" s="133"/>
      <c r="B92" s="117"/>
      <c r="C92" s="16"/>
      <c r="D92" s="16"/>
      <c r="E92" s="16"/>
      <c r="F92" s="16"/>
      <c r="G92" s="16"/>
      <c r="H92" s="5">
        <v>974</v>
      </c>
      <c r="I92" s="5" t="s">
        <v>24</v>
      </c>
      <c r="J92" s="5" t="s">
        <v>25</v>
      </c>
      <c r="K92" s="5" t="s">
        <v>26</v>
      </c>
      <c r="L92" s="5" t="s">
        <v>31</v>
      </c>
      <c r="M92" s="10">
        <v>333980.344</v>
      </c>
    </row>
    <row r="93" spans="1:13" ht="15">
      <c r="A93" s="133"/>
      <c r="B93" s="117"/>
      <c r="C93" s="16"/>
      <c r="D93" s="16"/>
      <c r="E93" s="16"/>
      <c r="F93" s="16"/>
      <c r="G93" s="16"/>
      <c r="H93" s="5">
        <v>974</v>
      </c>
      <c r="I93" s="5" t="s">
        <v>24</v>
      </c>
      <c r="J93" s="5" t="s">
        <v>25</v>
      </c>
      <c r="K93" s="5" t="s">
        <v>26</v>
      </c>
      <c r="L93" s="5" t="s">
        <v>32</v>
      </c>
      <c r="M93" s="10">
        <v>5641.88</v>
      </c>
    </row>
    <row r="94" spans="1:13" ht="15">
      <c r="A94" s="133"/>
      <c r="B94" s="117"/>
      <c r="C94" s="16"/>
      <c r="D94" s="16"/>
      <c r="E94" s="16"/>
      <c r="F94" s="16"/>
      <c r="G94" s="16"/>
      <c r="H94" s="5">
        <v>974</v>
      </c>
      <c r="I94" s="5" t="s">
        <v>24</v>
      </c>
      <c r="J94" s="5" t="s">
        <v>25</v>
      </c>
      <c r="K94" s="5" t="s">
        <v>26</v>
      </c>
      <c r="L94" s="5" t="s">
        <v>36</v>
      </c>
      <c r="M94" s="10">
        <v>656.47</v>
      </c>
    </row>
    <row r="95" spans="1:13" ht="15">
      <c r="A95" s="134"/>
      <c r="B95" s="118"/>
      <c r="C95" s="16"/>
      <c r="D95" s="16"/>
      <c r="E95" s="16"/>
      <c r="F95" s="16"/>
      <c r="G95" s="16"/>
      <c r="H95" s="5">
        <v>974</v>
      </c>
      <c r="I95" s="5" t="s">
        <v>24</v>
      </c>
      <c r="J95" s="5" t="s">
        <v>25</v>
      </c>
      <c r="K95" s="5" t="s">
        <v>26</v>
      </c>
      <c r="L95" s="5" t="s">
        <v>37</v>
      </c>
      <c r="M95" s="10">
        <v>0</v>
      </c>
    </row>
    <row r="96" spans="1:13" ht="51">
      <c r="A96" s="4" t="s">
        <v>38</v>
      </c>
      <c r="B96" s="16" t="s">
        <v>39</v>
      </c>
      <c r="C96" s="16"/>
      <c r="D96" s="16"/>
      <c r="E96" s="16"/>
      <c r="F96" s="16"/>
      <c r="G96" s="16"/>
      <c r="H96" s="5" t="s">
        <v>27</v>
      </c>
      <c r="I96" s="5" t="s">
        <v>24</v>
      </c>
      <c r="J96" s="5" t="s">
        <v>25</v>
      </c>
      <c r="K96" s="5" t="s">
        <v>28</v>
      </c>
      <c r="L96" s="5" t="s">
        <v>29</v>
      </c>
      <c r="M96" s="10">
        <v>15153.4</v>
      </c>
    </row>
    <row r="97" spans="1:13" ht="20.25" customHeight="1">
      <c r="A97" s="132" t="s">
        <v>42</v>
      </c>
      <c r="B97" s="129" t="s">
        <v>43</v>
      </c>
      <c r="C97" s="16"/>
      <c r="D97" s="16"/>
      <c r="E97" s="16"/>
      <c r="F97" s="16"/>
      <c r="G97" s="16"/>
      <c r="H97" s="5" t="s">
        <v>27</v>
      </c>
      <c r="I97" s="5" t="s">
        <v>24</v>
      </c>
      <c r="J97" s="5" t="s">
        <v>25</v>
      </c>
      <c r="K97" s="5" t="s">
        <v>40</v>
      </c>
      <c r="L97" s="5" t="s">
        <v>41</v>
      </c>
      <c r="M97" s="10">
        <v>23092.8</v>
      </c>
    </row>
    <row r="98" spans="1:13" ht="20.25" customHeight="1">
      <c r="A98" s="133"/>
      <c r="B98" s="131"/>
      <c r="C98" s="16"/>
      <c r="D98" s="16"/>
      <c r="E98" s="16"/>
      <c r="F98" s="16"/>
      <c r="G98" s="16"/>
      <c r="H98" s="5" t="s">
        <v>27</v>
      </c>
      <c r="I98" s="5" t="s">
        <v>24</v>
      </c>
      <c r="J98" s="5" t="s">
        <v>25</v>
      </c>
      <c r="K98" s="5" t="s">
        <v>40</v>
      </c>
      <c r="L98" s="5" t="s">
        <v>30</v>
      </c>
      <c r="M98" s="10">
        <v>68.7</v>
      </c>
    </row>
    <row r="99" spans="1:13" ht="20.25" customHeight="1">
      <c r="A99" s="133"/>
      <c r="B99" s="131"/>
      <c r="C99" s="16"/>
      <c r="D99" s="16"/>
      <c r="E99" s="16"/>
      <c r="F99" s="16"/>
      <c r="G99" s="16"/>
      <c r="H99" s="5" t="s">
        <v>27</v>
      </c>
      <c r="I99" s="5" t="s">
        <v>24</v>
      </c>
      <c r="J99" s="5" t="s">
        <v>25</v>
      </c>
      <c r="K99" s="5" t="s">
        <v>40</v>
      </c>
      <c r="L99" s="5" t="s">
        <v>31</v>
      </c>
      <c r="M99" s="10">
        <v>1438397.1</v>
      </c>
    </row>
    <row r="100" spans="1:13" ht="20.25" customHeight="1">
      <c r="A100" s="134"/>
      <c r="B100" s="130"/>
      <c r="C100" s="16"/>
      <c r="D100" s="16"/>
      <c r="E100" s="16"/>
      <c r="F100" s="16"/>
      <c r="G100" s="16"/>
      <c r="H100" s="5" t="s">
        <v>27</v>
      </c>
      <c r="I100" s="5" t="s">
        <v>24</v>
      </c>
      <c r="J100" s="5" t="s">
        <v>25</v>
      </c>
      <c r="K100" s="5" t="s">
        <v>40</v>
      </c>
      <c r="L100" s="5" t="s">
        <v>32</v>
      </c>
      <c r="M100" s="10">
        <v>26975.6</v>
      </c>
    </row>
    <row r="101" spans="1:13" ht="22.5" customHeight="1">
      <c r="A101" s="132" t="s">
        <v>44</v>
      </c>
      <c r="B101" s="129" t="s">
        <v>45</v>
      </c>
      <c r="C101" s="16"/>
      <c r="D101" s="16"/>
      <c r="E101" s="16"/>
      <c r="F101" s="16"/>
      <c r="G101" s="16"/>
      <c r="H101" s="5" t="s">
        <v>27</v>
      </c>
      <c r="I101" s="5" t="s">
        <v>24</v>
      </c>
      <c r="J101" s="5" t="s">
        <v>46</v>
      </c>
      <c r="K101" s="5" t="s">
        <v>47</v>
      </c>
      <c r="L101" s="5" t="s">
        <v>31</v>
      </c>
      <c r="M101" s="10">
        <v>319556.911</v>
      </c>
    </row>
    <row r="102" spans="1:13" ht="22.5" customHeight="1">
      <c r="A102" s="134"/>
      <c r="B102" s="130"/>
      <c r="C102" s="16"/>
      <c r="D102" s="16"/>
      <c r="E102" s="16"/>
      <c r="F102" s="16"/>
      <c r="G102" s="16"/>
      <c r="H102" s="5" t="s">
        <v>27</v>
      </c>
      <c r="I102" s="5" t="s">
        <v>24</v>
      </c>
      <c r="J102" s="5" t="s">
        <v>46</v>
      </c>
      <c r="K102" s="5" t="s">
        <v>47</v>
      </c>
      <c r="L102" s="5" t="s">
        <v>32</v>
      </c>
      <c r="M102" s="10">
        <v>10521.136</v>
      </c>
    </row>
    <row r="103" spans="1:13" ht="40.5" customHeight="1">
      <c r="A103" s="132" t="s">
        <v>48</v>
      </c>
      <c r="B103" s="129" t="s">
        <v>49</v>
      </c>
      <c r="C103" s="16"/>
      <c r="D103" s="16"/>
      <c r="E103" s="16"/>
      <c r="F103" s="16"/>
      <c r="G103" s="16"/>
      <c r="H103" s="5" t="s">
        <v>27</v>
      </c>
      <c r="I103" s="5" t="s">
        <v>24</v>
      </c>
      <c r="J103" s="5" t="s">
        <v>46</v>
      </c>
      <c r="K103" s="5" t="s">
        <v>50</v>
      </c>
      <c r="L103" s="5" t="s">
        <v>31</v>
      </c>
      <c r="M103" s="10">
        <v>1421956.9</v>
      </c>
    </row>
    <row r="104" spans="1:13" ht="40.5" customHeight="1">
      <c r="A104" s="134"/>
      <c r="B104" s="130"/>
      <c r="C104" s="16"/>
      <c r="D104" s="16"/>
      <c r="E104" s="16"/>
      <c r="F104" s="16"/>
      <c r="G104" s="16"/>
      <c r="H104" s="5" t="s">
        <v>27</v>
      </c>
      <c r="I104" s="5" t="s">
        <v>24</v>
      </c>
      <c r="J104" s="5" t="s">
        <v>46</v>
      </c>
      <c r="K104" s="5" t="s">
        <v>50</v>
      </c>
      <c r="L104" s="5" t="s">
        <v>32</v>
      </c>
      <c r="M104" s="10">
        <v>30395.6</v>
      </c>
    </row>
    <row r="105" spans="1:13" ht="38.25">
      <c r="A105" s="4" t="s">
        <v>51</v>
      </c>
      <c r="B105" s="16" t="s">
        <v>52</v>
      </c>
      <c r="C105" s="16"/>
      <c r="D105" s="16"/>
      <c r="E105" s="16"/>
      <c r="F105" s="16"/>
      <c r="G105" s="16"/>
      <c r="H105" s="5" t="s">
        <v>27</v>
      </c>
      <c r="I105" s="5" t="s">
        <v>24</v>
      </c>
      <c r="J105" s="5" t="s">
        <v>46</v>
      </c>
      <c r="K105" s="5" t="s">
        <v>53</v>
      </c>
      <c r="L105" s="5" t="s">
        <v>31</v>
      </c>
      <c r="M105" s="10">
        <v>308304.509</v>
      </c>
    </row>
    <row r="106" spans="1:13" ht="25.5">
      <c r="A106" s="4" t="s">
        <v>54</v>
      </c>
      <c r="B106" s="16" t="s">
        <v>55</v>
      </c>
      <c r="C106" s="16"/>
      <c r="D106" s="16"/>
      <c r="E106" s="16"/>
      <c r="F106" s="16"/>
      <c r="G106" s="16"/>
      <c r="H106" s="5" t="s">
        <v>27</v>
      </c>
      <c r="I106" s="5" t="s">
        <v>24</v>
      </c>
      <c r="J106" s="5" t="s">
        <v>46</v>
      </c>
      <c r="K106" s="5" t="s">
        <v>56</v>
      </c>
      <c r="L106" s="5" t="s">
        <v>31</v>
      </c>
      <c r="M106" s="10">
        <v>8690</v>
      </c>
    </row>
    <row r="107" spans="1:13" ht="15">
      <c r="A107" s="132" t="s">
        <v>57</v>
      </c>
      <c r="B107" s="129" t="s">
        <v>58</v>
      </c>
      <c r="C107" s="16"/>
      <c r="D107" s="16"/>
      <c r="E107" s="16"/>
      <c r="F107" s="16"/>
      <c r="G107" s="16"/>
      <c r="H107" s="5" t="s">
        <v>27</v>
      </c>
      <c r="I107" s="5" t="s">
        <v>24</v>
      </c>
      <c r="J107" s="5" t="s">
        <v>25</v>
      </c>
      <c r="K107" s="5" t="s">
        <v>59</v>
      </c>
      <c r="L107" s="5" t="s">
        <v>30</v>
      </c>
      <c r="M107" s="10">
        <v>3018</v>
      </c>
    </row>
    <row r="108" spans="1:13" ht="15">
      <c r="A108" s="133"/>
      <c r="B108" s="131"/>
      <c r="C108" s="16"/>
      <c r="D108" s="16"/>
      <c r="E108" s="16"/>
      <c r="F108" s="16"/>
      <c r="G108" s="16"/>
      <c r="H108" s="5" t="s">
        <v>27</v>
      </c>
      <c r="I108" s="5" t="s">
        <v>24</v>
      </c>
      <c r="J108" s="5" t="s">
        <v>25</v>
      </c>
      <c r="K108" s="5" t="s">
        <v>59</v>
      </c>
      <c r="L108" s="5" t="s">
        <v>29</v>
      </c>
      <c r="M108" s="10">
        <v>61154.100000000006</v>
      </c>
    </row>
    <row r="109" spans="1:13" ht="15">
      <c r="A109" s="134"/>
      <c r="B109" s="130"/>
      <c r="C109" s="16"/>
      <c r="D109" s="16"/>
      <c r="E109" s="16"/>
      <c r="F109" s="16"/>
      <c r="G109" s="16"/>
      <c r="H109" s="5" t="s">
        <v>27</v>
      </c>
      <c r="I109" s="5" t="s">
        <v>24</v>
      </c>
      <c r="J109" s="5" t="s">
        <v>25</v>
      </c>
      <c r="K109" s="5" t="s">
        <v>59</v>
      </c>
      <c r="L109" s="5" t="s">
        <v>60</v>
      </c>
      <c r="M109" s="10">
        <v>1400.5</v>
      </c>
    </row>
    <row r="110" spans="1:13" ht="15">
      <c r="A110" s="132" t="s">
        <v>61</v>
      </c>
      <c r="B110" s="129" t="s">
        <v>62</v>
      </c>
      <c r="C110" s="16"/>
      <c r="D110" s="16"/>
      <c r="E110" s="16"/>
      <c r="F110" s="16"/>
      <c r="G110" s="16"/>
      <c r="H110" s="5" t="s">
        <v>27</v>
      </c>
      <c r="I110" s="5" t="s">
        <v>24</v>
      </c>
      <c r="J110" s="5" t="s">
        <v>46</v>
      </c>
      <c r="K110" s="5" t="s">
        <v>59</v>
      </c>
      <c r="L110" s="5" t="s">
        <v>29</v>
      </c>
      <c r="M110" s="10">
        <v>110952.5</v>
      </c>
    </row>
    <row r="111" spans="1:13" ht="15">
      <c r="A111" s="134"/>
      <c r="B111" s="130"/>
      <c r="C111" s="16"/>
      <c r="D111" s="16"/>
      <c r="E111" s="16"/>
      <c r="F111" s="16"/>
      <c r="G111" s="16"/>
      <c r="H111" s="5" t="s">
        <v>27</v>
      </c>
      <c r="I111" s="5" t="s">
        <v>24</v>
      </c>
      <c r="J111" s="5" t="s">
        <v>46</v>
      </c>
      <c r="K111" s="5" t="s">
        <v>59</v>
      </c>
      <c r="L111" s="5" t="s">
        <v>60</v>
      </c>
      <c r="M111" s="10">
        <v>2009.5</v>
      </c>
    </row>
    <row r="112" spans="1:13" ht="27.75" customHeight="1">
      <c r="A112" s="132" t="s">
        <v>63</v>
      </c>
      <c r="B112" s="129" t="s">
        <v>64</v>
      </c>
      <c r="C112" s="16"/>
      <c r="D112" s="16"/>
      <c r="E112" s="16"/>
      <c r="F112" s="16"/>
      <c r="G112" s="16"/>
      <c r="H112" s="5" t="s">
        <v>27</v>
      </c>
      <c r="I112" s="5" t="s">
        <v>24</v>
      </c>
      <c r="J112" s="5" t="s">
        <v>24</v>
      </c>
      <c r="K112" s="5" t="s">
        <v>59</v>
      </c>
      <c r="L112" s="5" t="s">
        <v>29</v>
      </c>
      <c r="M112" s="10">
        <v>4635.23</v>
      </c>
    </row>
    <row r="113" spans="1:13" ht="27.75" customHeight="1">
      <c r="A113" s="134"/>
      <c r="B113" s="130"/>
      <c r="C113" s="16"/>
      <c r="D113" s="16"/>
      <c r="E113" s="16"/>
      <c r="F113" s="16"/>
      <c r="G113" s="16"/>
      <c r="H113" s="5" t="s">
        <v>27</v>
      </c>
      <c r="I113" s="5" t="s">
        <v>24</v>
      </c>
      <c r="J113" s="5" t="s">
        <v>24</v>
      </c>
      <c r="K113" s="5" t="s">
        <v>59</v>
      </c>
      <c r="L113" s="5" t="s">
        <v>60</v>
      </c>
      <c r="M113" s="10">
        <v>110.67</v>
      </c>
    </row>
    <row r="114" spans="1:13" ht="45.75" customHeight="1">
      <c r="A114" s="132" t="s">
        <v>65</v>
      </c>
      <c r="B114" s="129" t="s">
        <v>66</v>
      </c>
      <c r="C114" s="16"/>
      <c r="D114" s="16"/>
      <c r="E114" s="16"/>
      <c r="F114" s="16"/>
      <c r="G114" s="16"/>
      <c r="H114" s="5" t="s">
        <v>27</v>
      </c>
      <c r="I114" s="5" t="s">
        <v>24</v>
      </c>
      <c r="J114" s="5" t="s">
        <v>25</v>
      </c>
      <c r="K114" s="5" t="s">
        <v>67</v>
      </c>
      <c r="L114" s="5" t="s">
        <v>68</v>
      </c>
      <c r="M114" s="10">
        <v>1413.642</v>
      </c>
    </row>
    <row r="115" spans="1:13" ht="45.75" customHeight="1">
      <c r="A115" s="134"/>
      <c r="B115" s="130"/>
      <c r="C115" s="16"/>
      <c r="D115" s="16"/>
      <c r="E115" s="16"/>
      <c r="F115" s="16"/>
      <c r="G115" s="16"/>
      <c r="H115" s="5" t="s">
        <v>27</v>
      </c>
      <c r="I115" s="5" t="s">
        <v>24</v>
      </c>
      <c r="J115" s="5" t="s">
        <v>25</v>
      </c>
      <c r="K115" s="5" t="s">
        <v>67</v>
      </c>
      <c r="L115" s="5" t="s">
        <v>29</v>
      </c>
      <c r="M115" s="10">
        <v>92996.358</v>
      </c>
    </row>
    <row r="116" spans="1:13" ht="76.5">
      <c r="A116" s="4" t="s">
        <v>69</v>
      </c>
      <c r="B116" s="16" t="s">
        <v>70</v>
      </c>
      <c r="C116" s="16"/>
      <c r="D116" s="16"/>
      <c r="E116" s="16"/>
      <c r="F116" s="16"/>
      <c r="G116" s="16"/>
      <c r="H116" s="5" t="s">
        <v>27</v>
      </c>
      <c r="I116" s="5" t="s">
        <v>24</v>
      </c>
      <c r="J116" s="5" t="s">
        <v>46</v>
      </c>
      <c r="K116" s="5" t="s">
        <v>67</v>
      </c>
      <c r="L116" s="5" t="s">
        <v>29</v>
      </c>
      <c r="M116" s="10">
        <v>27744.2</v>
      </c>
    </row>
    <row r="117" spans="1:13" ht="89.25">
      <c r="A117" s="4" t="s">
        <v>71</v>
      </c>
      <c r="B117" s="16" t="s">
        <v>72</v>
      </c>
      <c r="C117" s="16"/>
      <c r="D117" s="16"/>
      <c r="E117" s="16"/>
      <c r="F117" s="16"/>
      <c r="G117" s="16"/>
      <c r="H117" s="9" t="s">
        <v>27</v>
      </c>
      <c r="I117" s="9" t="s">
        <v>24</v>
      </c>
      <c r="J117" s="9" t="s">
        <v>46</v>
      </c>
      <c r="K117" s="9" t="s">
        <v>67</v>
      </c>
      <c r="L117" s="9" t="s">
        <v>29</v>
      </c>
      <c r="M117" s="13">
        <v>6000</v>
      </c>
    </row>
    <row r="118" spans="1:13" ht="63.75">
      <c r="A118" s="4" t="s">
        <v>73</v>
      </c>
      <c r="B118" s="16" t="s">
        <v>74</v>
      </c>
      <c r="C118" s="16"/>
      <c r="D118" s="16"/>
      <c r="E118" s="16"/>
      <c r="F118" s="16"/>
      <c r="G118" s="16"/>
      <c r="H118" s="5" t="s">
        <v>27</v>
      </c>
      <c r="I118" s="5" t="s">
        <v>24</v>
      </c>
      <c r="J118" s="5" t="s">
        <v>75</v>
      </c>
      <c r="K118" s="5" t="s">
        <v>76</v>
      </c>
      <c r="L118" s="5" t="s">
        <v>31</v>
      </c>
      <c r="M118" s="10">
        <v>116678.2</v>
      </c>
    </row>
    <row r="119" spans="1:13" ht="25.5" customHeight="1">
      <c r="A119" s="132" t="s">
        <v>77</v>
      </c>
      <c r="B119" s="129" t="s">
        <v>78</v>
      </c>
      <c r="C119" s="16"/>
      <c r="D119" s="16"/>
      <c r="E119" s="16"/>
      <c r="F119" s="16"/>
      <c r="G119" s="16"/>
      <c r="H119" s="5" t="s">
        <v>27</v>
      </c>
      <c r="I119" s="5" t="s">
        <v>24</v>
      </c>
      <c r="J119" s="5" t="s">
        <v>75</v>
      </c>
      <c r="K119" s="5" t="s">
        <v>79</v>
      </c>
      <c r="L119" s="5" t="s">
        <v>41</v>
      </c>
      <c r="M119" s="10">
        <v>5443.1</v>
      </c>
    </row>
    <row r="120" spans="1:13" ht="25.5" customHeight="1">
      <c r="A120" s="133"/>
      <c r="B120" s="131"/>
      <c r="C120" s="16"/>
      <c r="D120" s="16"/>
      <c r="E120" s="16"/>
      <c r="F120" s="16"/>
      <c r="G120" s="16"/>
      <c r="H120" s="5" t="s">
        <v>27</v>
      </c>
      <c r="I120" s="5" t="s">
        <v>24</v>
      </c>
      <c r="J120" s="5" t="s">
        <v>75</v>
      </c>
      <c r="K120" s="5" t="s">
        <v>79</v>
      </c>
      <c r="L120" s="5" t="s">
        <v>30</v>
      </c>
      <c r="M120" s="10">
        <v>265</v>
      </c>
    </row>
    <row r="121" spans="1:13" ht="25.5" customHeight="1">
      <c r="A121" s="133"/>
      <c r="B121" s="131"/>
      <c r="C121" s="16"/>
      <c r="D121" s="16"/>
      <c r="E121" s="16"/>
      <c r="F121" s="16"/>
      <c r="G121" s="16"/>
      <c r="H121" s="5" t="s">
        <v>27</v>
      </c>
      <c r="I121" s="5" t="s">
        <v>24</v>
      </c>
      <c r="J121" s="5" t="s">
        <v>75</v>
      </c>
      <c r="K121" s="5" t="s">
        <v>79</v>
      </c>
      <c r="L121" s="5" t="s">
        <v>36</v>
      </c>
      <c r="M121" s="10">
        <v>13.515</v>
      </c>
    </row>
    <row r="122" spans="1:13" ht="25.5" customHeight="1">
      <c r="A122" s="134"/>
      <c r="B122" s="130"/>
      <c r="C122" s="16"/>
      <c r="D122" s="16"/>
      <c r="E122" s="16"/>
      <c r="F122" s="16"/>
      <c r="G122" s="16"/>
      <c r="H122" s="5" t="s">
        <v>27</v>
      </c>
      <c r="I122" s="5" t="s">
        <v>24</v>
      </c>
      <c r="J122" s="5" t="s">
        <v>75</v>
      </c>
      <c r="K122" s="5" t="s">
        <v>79</v>
      </c>
      <c r="L122" s="5" t="s">
        <v>37</v>
      </c>
      <c r="M122" s="10">
        <v>3.985</v>
      </c>
    </row>
    <row r="123" spans="1:13" ht="38.25">
      <c r="A123" s="6" t="s">
        <v>18</v>
      </c>
      <c r="B123" s="11" t="s">
        <v>80</v>
      </c>
      <c r="C123" s="16"/>
      <c r="D123" s="16"/>
      <c r="E123" s="16"/>
      <c r="F123" s="17" t="s">
        <v>17</v>
      </c>
      <c r="G123" s="16"/>
      <c r="H123" s="5" t="s">
        <v>17</v>
      </c>
      <c r="I123" s="5" t="s">
        <v>17</v>
      </c>
      <c r="J123" s="5" t="s">
        <v>17</v>
      </c>
      <c r="K123" s="5" t="s">
        <v>17</v>
      </c>
      <c r="L123" s="5" t="s">
        <v>17</v>
      </c>
      <c r="M123" s="14">
        <f>SUM(M124:M147)</f>
        <v>206767.6</v>
      </c>
    </row>
    <row r="124" spans="1:13" ht="15">
      <c r="A124" s="125" t="s">
        <v>81</v>
      </c>
      <c r="B124" s="129" t="s">
        <v>82</v>
      </c>
      <c r="C124" s="16"/>
      <c r="D124" s="16"/>
      <c r="E124" s="16"/>
      <c r="F124" s="17"/>
      <c r="G124" s="16"/>
      <c r="H124" s="5" t="s">
        <v>27</v>
      </c>
      <c r="I124" s="5" t="s">
        <v>24</v>
      </c>
      <c r="J124" s="5" t="s">
        <v>75</v>
      </c>
      <c r="K124" s="5" t="s">
        <v>110</v>
      </c>
      <c r="L124" s="5" t="s">
        <v>86</v>
      </c>
      <c r="M124" s="10">
        <v>28285</v>
      </c>
    </row>
    <row r="125" spans="1:13" ht="15">
      <c r="A125" s="126"/>
      <c r="B125" s="131"/>
      <c r="C125" s="16"/>
      <c r="D125" s="16"/>
      <c r="E125" s="16"/>
      <c r="F125" s="17"/>
      <c r="G125" s="16"/>
      <c r="H125" s="5" t="s">
        <v>27</v>
      </c>
      <c r="I125" s="5" t="s">
        <v>24</v>
      </c>
      <c r="J125" s="5" t="s">
        <v>75</v>
      </c>
      <c r="K125" s="5" t="s">
        <v>110</v>
      </c>
      <c r="L125" s="5" t="s">
        <v>87</v>
      </c>
      <c r="M125" s="10">
        <v>4699.4</v>
      </c>
    </row>
    <row r="126" spans="1:13" ht="15">
      <c r="A126" s="126"/>
      <c r="B126" s="131"/>
      <c r="C126" s="16"/>
      <c r="D126" s="16"/>
      <c r="E126" s="16"/>
      <c r="F126" s="17"/>
      <c r="G126" s="16"/>
      <c r="H126" s="5" t="s">
        <v>27</v>
      </c>
      <c r="I126" s="5" t="s">
        <v>24</v>
      </c>
      <c r="J126" s="5" t="s">
        <v>75</v>
      </c>
      <c r="K126" s="5" t="s">
        <v>111</v>
      </c>
      <c r="L126" s="5" t="s">
        <v>87</v>
      </c>
      <c r="M126" s="10">
        <v>80.5</v>
      </c>
    </row>
    <row r="127" spans="1:13" ht="15">
      <c r="A127" s="126"/>
      <c r="B127" s="131"/>
      <c r="C127" s="16"/>
      <c r="D127" s="16"/>
      <c r="E127" s="16"/>
      <c r="F127" s="17"/>
      <c r="G127" s="16"/>
      <c r="H127" s="5" t="s">
        <v>27</v>
      </c>
      <c r="I127" s="5" t="s">
        <v>24</v>
      </c>
      <c r="J127" s="5" t="s">
        <v>75</v>
      </c>
      <c r="K127" s="5" t="s">
        <v>111</v>
      </c>
      <c r="L127" s="5" t="s">
        <v>30</v>
      </c>
      <c r="M127" s="10">
        <v>3449.3</v>
      </c>
    </row>
    <row r="128" spans="1:13" ht="15">
      <c r="A128" s="126"/>
      <c r="B128" s="131"/>
      <c r="C128" s="16"/>
      <c r="D128" s="16"/>
      <c r="E128" s="16"/>
      <c r="F128" s="17"/>
      <c r="G128" s="16"/>
      <c r="H128" s="5" t="s">
        <v>27</v>
      </c>
      <c r="I128" s="5" t="s">
        <v>24</v>
      </c>
      <c r="J128" s="5" t="s">
        <v>75</v>
      </c>
      <c r="K128" s="5" t="s">
        <v>111</v>
      </c>
      <c r="L128" s="5" t="s">
        <v>36</v>
      </c>
      <c r="M128" s="10">
        <v>128.4</v>
      </c>
    </row>
    <row r="129" spans="1:13" ht="15">
      <c r="A129" s="126"/>
      <c r="B129" s="131"/>
      <c r="C129" s="16"/>
      <c r="D129" s="16"/>
      <c r="E129" s="16"/>
      <c r="F129" s="17"/>
      <c r="G129" s="16"/>
      <c r="H129" s="5" t="s">
        <v>27</v>
      </c>
      <c r="I129" s="5" t="s">
        <v>24</v>
      </c>
      <c r="J129" s="5" t="s">
        <v>75</v>
      </c>
      <c r="K129" s="5" t="s">
        <v>111</v>
      </c>
      <c r="L129" s="5" t="s">
        <v>37</v>
      </c>
      <c r="M129" s="10">
        <v>4.4</v>
      </c>
    </row>
    <row r="130" spans="1:13" ht="15">
      <c r="A130" s="127"/>
      <c r="B130" s="130"/>
      <c r="C130" s="16"/>
      <c r="D130" s="16"/>
      <c r="E130" s="16"/>
      <c r="F130" s="17"/>
      <c r="G130" s="16"/>
      <c r="H130" s="5" t="s">
        <v>27</v>
      </c>
      <c r="I130" s="5" t="s">
        <v>24</v>
      </c>
      <c r="J130" s="5" t="s">
        <v>75</v>
      </c>
      <c r="K130" s="5" t="s">
        <v>112</v>
      </c>
      <c r="L130" s="5" t="s">
        <v>30</v>
      </c>
      <c r="M130" s="13">
        <v>1707.4</v>
      </c>
    </row>
    <row r="131" spans="1:13" ht="15">
      <c r="A131" s="125" t="s">
        <v>83</v>
      </c>
      <c r="B131" s="129" t="s">
        <v>84</v>
      </c>
      <c r="C131" s="16"/>
      <c r="D131" s="16"/>
      <c r="E131" s="16"/>
      <c r="F131" s="17"/>
      <c r="G131" s="16"/>
      <c r="H131" s="5" t="s">
        <v>27</v>
      </c>
      <c r="I131" s="5" t="s">
        <v>24</v>
      </c>
      <c r="J131" s="5" t="s">
        <v>75</v>
      </c>
      <c r="K131" s="5" t="s">
        <v>85</v>
      </c>
      <c r="L131" s="5" t="s">
        <v>86</v>
      </c>
      <c r="M131" s="10">
        <v>1878.7</v>
      </c>
    </row>
    <row r="132" spans="1:13" ht="15">
      <c r="A132" s="126"/>
      <c r="B132" s="131"/>
      <c r="C132" s="16"/>
      <c r="D132" s="16"/>
      <c r="E132" s="16"/>
      <c r="F132" s="17"/>
      <c r="G132" s="16"/>
      <c r="H132" s="5" t="s">
        <v>27</v>
      </c>
      <c r="I132" s="5" t="s">
        <v>24</v>
      </c>
      <c r="J132" s="5" t="s">
        <v>75</v>
      </c>
      <c r="K132" s="5" t="s">
        <v>85</v>
      </c>
      <c r="L132" s="5" t="s">
        <v>87</v>
      </c>
      <c r="M132" s="10">
        <v>340.5</v>
      </c>
    </row>
    <row r="133" spans="1:13" ht="15">
      <c r="A133" s="126"/>
      <c r="B133" s="131"/>
      <c r="C133" s="16"/>
      <c r="D133" s="16"/>
      <c r="E133" s="16"/>
      <c r="F133" s="17"/>
      <c r="G133" s="16"/>
      <c r="H133" s="5" t="s">
        <v>27</v>
      </c>
      <c r="I133" s="5" t="s">
        <v>24</v>
      </c>
      <c r="J133" s="5" t="s">
        <v>75</v>
      </c>
      <c r="K133" s="5" t="s">
        <v>85</v>
      </c>
      <c r="L133" s="5" t="s">
        <v>30</v>
      </c>
      <c r="M133" s="10">
        <v>253.6</v>
      </c>
    </row>
    <row r="134" spans="1:13" ht="15">
      <c r="A134" s="126"/>
      <c r="B134" s="131"/>
      <c r="C134" s="16"/>
      <c r="D134" s="16"/>
      <c r="E134" s="16"/>
      <c r="F134" s="17"/>
      <c r="G134" s="16"/>
      <c r="H134" s="5" t="s">
        <v>27</v>
      </c>
      <c r="I134" s="5" t="s">
        <v>24</v>
      </c>
      <c r="J134" s="5" t="s">
        <v>75</v>
      </c>
      <c r="K134" s="5" t="s">
        <v>88</v>
      </c>
      <c r="L134" s="5" t="s">
        <v>86</v>
      </c>
      <c r="M134" s="10">
        <v>2114.7</v>
      </c>
    </row>
    <row r="135" spans="1:13" ht="15">
      <c r="A135" s="126"/>
      <c r="B135" s="131"/>
      <c r="C135" s="16"/>
      <c r="D135" s="16"/>
      <c r="E135" s="16"/>
      <c r="F135" s="17"/>
      <c r="G135" s="16"/>
      <c r="H135" s="5" t="s">
        <v>27</v>
      </c>
      <c r="I135" s="5" t="s">
        <v>24</v>
      </c>
      <c r="J135" s="5" t="s">
        <v>75</v>
      </c>
      <c r="K135" s="5" t="s">
        <v>88</v>
      </c>
      <c r="L135" s="5" t="s">
        <v>87</v>
      </c>
      <c r="M135" s="10">
        <v>383.2</v>
      </c>
    </row>
    <row r="136" spans="1:13" ht="15">
      <c r="A136" s="126"/>
      <c r="B136" s="131"/>
      <c r="C136" s="16"/>
      <c r="D136" s="16"/>
      <c r="E136" s="16"/>
      <c r="F136" s="17"/>
      <c r="G136" s="16"/>
      <c r="H136" s="5" t="s">
        <v>27</v>
      </c>
      <c r="I136" s="5" t="s">
        <v>24</v>
      </c>
      <c r="J136" s="5" t="s">
        <v>75</v>
      </c>
      <c r="K136" s="5" t="s">
        <v>88</v>
      </c>
      <c r="L136" s="5" t="s">
        <v>30</v>
      </c>
      <c r="M136" s="10">
        <v>337.8</v>
      </c>
    </row>
    <row r="137" spans="1:13" ht="15">
      <c r="A137" s="126"/>
      <c r="B137" s="131"/>
      <c r="C137" s="16"/>
      <c r="D137" s="16"/>
      <c r="E137" s="16"/>
      <c r="F137" s="17"/>
      <c r="G137" s="16"/>
      <c r="H137" s="5" t="s">
        <v>27</v>
      </c>
      <c r="I137" s="5" t="s">
        <v>24</v>
      </c>
      <c r="J137" s="5" t="s">
        <v>75</v>
      </c>
      <c r="K137" s="5" t="s">
        <v>89</v>
      </c>
      <c r="L137" s="5" t="s">
        <v>30</v>
      </c>
      <c r="M137" s="10">
        <v>238.2</v>
      </c>
    </row>
    <row r="138" spans="1:13" ht="15">
      <c r="A138" s="127"/>
      <c r="B138" s="130"/>
      <c r="C138" s="16"/>
      <c r="D138" s="16"/>
      <c r="E138" s="16"/>
      <c r="F138" s="17"/>
      <c r="G138" s="16"/>
      <c r="H138" s="5" t="s">
        <v>27</v>
      </c>
      <c r="I138" s="5" t="s">
        <v>24</v>
      </c>
      <c r="J138" s="5" t="s">
        <v>75</v>
      </c>
      <c r="K138" s="5" t="s">
        <v>90</v>
      </c>
      <c r="L138" s="5" t="s">
        <v>30</v>
      </c>
      <c r="M138" s="10">
        <v>232.4</v>
      </c>
    </row>
    <row r="139" spans="1:13" ht="50.25" customHeight="1">
      <c r="A139" s="125" t="s">
        <v>91</v>
      </c>
      <c r="B139" s="129" t="s">
        <v>122</v>
      </c>
      <c r="C139" s="16"/>
      <c r="D139" s="16"/>
      <c r="E139" s="16"/>
      <c r="F139" s="17"/>
      <c r="G139" s="16"/>
      <c r="H139" s="5" t="s">
        <v>27</v>
      </c>
      <c r="I139" s="5" t="s">
        <v>93</v>
      </c>
      <c r="J139" s="5" t="s">
        <v>94</v>
      </c>
      <c r="K139" s="5" t="s">
        <v>95</v>
      </c>
      <c r="L139" s="5" t="s">
        <v>30</v>
      </c>
      <c r="M139" s="10">
        <v>202.3</v>
      </c>
    </row>
    <row r="140" spans="1:13" ht="50.25" customHeight="1">
      <c r="A140" s="127"/>
      <c r="B140" s="130"/>
      <c r="C140" s="16"/>
      <c r="D140" s="16"/>
      <c r="E140" s="16"/>
      <c r="F140" s="17"/>
      <c r="G140" s="16"/>
      <c r="H140" s="5" t="s">
        <v>27</v>
      </c>
      <c r="I140" s="5" t="s">
        <v>93</v>
      </c>
      <c r="J140" s="5" t="s">
        <v>94</v>
      </c>
      <c r="K140" s="5" t="s">
        <v>95</v>
      </c>
      <c r="L140" s="5" t="s">
        <v>96</v>
      </c>
      <c r="M140" s="10">
        <v>63222</v>
      </c>
    </row>
    <row r="141" spans="1:13" ht="15">
      <c r="A141" s="137" t="s">
        <v>99</v>
      </c>
      <c r="B141" s="129" t="s">
        <v>123</v>
      </c>
      <c r="C141" s="16"/>
      <c r="D141" s="16"/>
      <c r="E141" s="16"/>
      <c r="F141" s="17"/>
      <c r="G141" s="16"/>
      <c r="H141" s="5" t="s">
        <v>27</v>
      </c>
      <c r="I141" s="5" t="s">
        <v>93</v>
      </c>
      <c r="J141" s="5" t="s">
        <v>94</v>
      </c>
      <c r="K141" s="5" t="s">
        <v>97</v>
      </c>
      <c r="L141" s="5" t="s">
        <v>30</v>
      </c>
      <c r="M141" s="10">
        <v>41</v>
      </c>
    </row>
    <row r="142" spans="1:13" ht="15">
      <c r="A142" s="138"/>
      <c r="B142" s="131"/>
      <c r="C142" s="16"/>
      <c r="D142" s="16"/>
      <c r="E142" s="16"/>
      <c r="F142" s="17"/>
      <c r="G142" s="16"/>
      <c r="H142" s="5" t="s">
        <v>27</v>
      </c>
      <c r="I142" s="5" t="s">
        <v>93</v>
      </c>
      <c r="J142" s="5" t="s">
        <v>94</v>
      </c>
      <c r="K142" s="5" t="s">
        <v>97</v>
      </c>
      <c r="L142" s="5" t="s">
        <v>98</v>
      </c>
      <c r="M142" s="10">
        <v>13702.8</v>
      </c>
    </row>
    <row r="143" spans="1:13" ht="15">
      <c r="A143" s="138"/>
      <c r="B143" s="131"/>
      <c r="C143" s="16"/>
      <c r="D143" s="16"/>
      <c r="E143" s="16"/>
      <c r="F143" s="17"/>
      <c r="G143" s="16"/>
      <c r="H143" s="5" t="s">
        <v>27</v>
      </c>
      <c r="I143" s="5" t="s">
        <v>93</v>
      </c>
      <c r="J143" s="5" t="s">
        <v>94</v>
      </c>
      <c r="K143" s="5" t="s">
        <v>103</v>
      </c>
      <c r="L143" s="5" t="s">
        <v>30</v>
      </c>
      <c r="M143" s="10">
        <v>16.9</v>
      </c>
    </row>
    <row r="144" spans="1:13" ht="15">
      <c r="A144" s="138"/>
      <c r="B144" s="131"/>
      <c r="C144" s="16"/>
      <c r="D144" s="16"/>
      <c r="E144" s="16"/>
      <c r="F144" s="17"/>
      <c r="G144" s="16"/>
      <c r="H144" s="5" t="s">
        <v>27</v>
      </c>
      <c r="I144" s="5" t="s">
        <v>93</v>
      </c>
      <c r="J144" s="5" t="s">
        <v>94</v>
      </c>
      <c r="K144" s="5" t="s">
        <v>103</v>
      </c>
      <c r="L144" s="5" t="s">
        <v>98</v>
      </c>
      <c r="M144" s="10">
        <v>8252.4</v>
      </c>
    </row>
    <row r="145" spans="1:13" ht="15">
      <c r="A145" s="138"/>
      <c r="B145" s="131"/>
      <c r="C145" s="16"/>
      <c r="D145" s="16"/>
      <c r="E145" s="16"/>
      <c r="F145" s="17"/>
      <c r="G145" s="16"/>
      <c r="H145" s="5" t="s">
        <v>27</v>
      </c>
      <c r="I145" s="5" t="s">
        <v>93</v>
      </c>
      <c r="J145" s="5" t="s">
        <v>94</v>
      </c>
      <c r="K145" s="5" t="s">
        <v>104</v>
      </c>
      <c r="L145" s="5" t="s">
        <v>30</v>
      </c>
      <c r="M145" s="10">
        <v>220.2</v>
      </c>
    </row>
    <row r="146" spans="1:13" ht="15">
      <c r="A146" s="139"/>
      <c r="B146" s="130"/>
      <c r="C146" s="16"/>
      <c r="D146" s="16"/>
      <c r="E146" s="16"/>
      <c r="F146" s="17"/>
      <c r="G146" s="16"/>
      <c r="H146" s="5" t="s">
        <v>27</v>
      </c>
      <c r="I146" s="5" t="s">
        <v>93</v>
      </c>
      <c r="J146" s="5" t="s">
        <v>94</v>
      </c>
      <c r="K146" s="5" t="s">
        <v>104</v>
      </c>
      <c r="L146" s="5" t="s">
        <v>98</v>
      </c>
      <c r="M146" s="10">
        <v>73398.1</v>
      </c>
    </row>
    <row r="147" spans="1:13" ht="165.75">
      <c r="A147" s="6" t="s">
        <v>108</v>
      </c>
      <c r="B147" s="6" t="s">
        <v>124</v>
      </c>
      <c r="C147" s="16"/>
      <c r="D147" s="16"/>
      <c r="E147" s="16"/>
      <c r="F147" s="17"/>
      <c r="G147" s="16"/>
      <c r="H147" s="5" t="s">
        <v>27</v>
      </c>
      <c r="I147" s="5" t="s">
        <v>24</v>
      </c>
      <c r="J147" s="5" t="s">
        <v>46</v>
      </c>
      <c r="K147" s="5" t="s">
        <v>109</v>
      </c>
      <c r="L147" s="5" t="s">
        <v>96</v>
      </c>
      <c r="M147" s="10">
        <v>3578.4</v>
      </c>
    </row>
    <row r="148" spans="1:13" ht="15">
      <c r="A148" s="128" t="s">
        <v>19</v>
      </c>
      <c r="B148" s="128"/>
      <c r="C148" s="128"/>
      <c r="D148" s="128"/>
      <c r="E148" s="128"/>
      <c r="F148" s="128"/>
      <c r="G148" s="128"/>
      <c r="H148" s="5" t="s">
        <v>17</v>
      </c>
      <c r="I148" s="5" t="s">
        <v>17</v>
      </c>
      <c r="J148" s="5" t="s">
        <v>17</v>
      </c>
      <c r="K148" s="5" t="s">
        <v>17</v>
      </c>
      <c r="L148" s="5" t="s">
        <v>17</v>
      </c>
      <c r="M148" s="14">
        <f>M89+M123</f>
        <v>4587517.89</v>
      </c>
    </row>
    <row r="151" spans="1:13" ht="15">
      <c r="A151" s="136" t="s">
        <v>1</v>
      </c>
      <c r="B151" s="136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</row>
    <row r="152" spans="1:13" ht="15">
      <c r="A152" s="136" t="s">
        <v>2</v>
      </c>
      <c r="B152" s="136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</row>
    <row r="153" spans="1:13" ht="15">
      <c r="A153" s="136" t="s">
        <v>114</v>
      </c>
      <c r="B153" s="136"/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</row>
    <row r="154" spans="1:13" ht="15">
      <c r="A154" s="136" t="s">
        <v>22</v>
      </c>
      <c r="B154" s="136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</row>
    <row r="155" spans="1:13" ht="15">
      <c r="A155" s="136" t="s">
        <v>3</v>
      </c>
      <c r="B155" s="136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</row>
    <row r="156" ht="15">
      <c r="A156" s="2"/>
    </row>
    <row r="157" spans="1:13" ht="15">
      <c r="A157" s="128"/>
      <c r="B157" s="128"/>
      <c r="C157" s="135" t="s">
        <v>23</v>
      </c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</row>
    <row r="158" spans="1:13" ht="15">
      <c r="A158" s="128"/>
      <c r="B158" s="128"/>
      <c r="C158" s="135" t="s">
        <v>4</v>
      </c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</row>
    <row r="159" spans="1:13" ht="15">
      <c r="A159" s="135" t="s">
        <v>5</v>
      </c>
      <c r="B159" s="135" t="s">
        <v>20</v>
      </c>
      <c r="C159" s="135" t="s">
        <v>6</v>
      </c>
      <c r="D159" s="135" t="s">
        <v>7</v>
      </c>
      <c r="E159" s="135" t="s">
        <v>21</v>
      </c>
      <c r="F159" s="135" t="s">
        <v>8</v>
      </c>
      <c r="G159" s="135" t="s">
        <v>9</v>
      </c>
      <c r="H159" s="135" t="s">
        <v>10</v>
      </c>
      <c r="I159" s="135"/>
      <c r="J159" s="135"/>
      <c r="K159" s="135"/>
      <c r="L159" s="135"/>
      <c r="M159" s="135" t="s">
        <v>11</v>
      </c>
    </row>
    <row r="160" spans="1:13" ht="15">
      <c r="A160" s="135"/>
      <c r="B160" s="135"/>
      <c r="C160" s="135"/>
      <c r="D160" s="135"/>
      <c r="E160" s="135"/>
      <c r="F160" s="135"/>
      <c r="G160" s="135"/>
      <c r="H160" s="17" t="s">
        <v>12</v>
      </c>
      <c r="I160" s="17" t="s">
        <v>13</v>
      </c>
      <c r="J160" s="17" t="s">
        <v>14</v>
      </c>
      <c r="K160" s="17" t="s">
        <v>15</v>
      </c>
      <c r="L160" s="17" t="s">
        <v>16</v>
      </c>
      <c r="M160" s="135"/>
    </row>
    <row r="161" spans="1:13" ht="38.25">
      <c r="A161" s="7">
        <v>1</v>
      </c>
      <c r="B161" s="11" t="s">
        <v>33</v>
      </c>
      <c r="C161" s="16"/>
      <c r="D161" s="16"/>
      <c r="E161" s="16"/>
      <c r="F161" s="17" t="s">
        <v>17</v>
      </c>
      <c r="G161" s="16"/>
      <c r="H161" s="17" t="s">
        <v>17</v>
      </c>
      <c r="I161" s="17" t="s">
        <v>17</v>
      </c>
      <c r="J161" s="17" t="s">
        <v>17</v>
      </c>
      <c r="K161" s="17" t="s">
        <v>17</v>
      </c>
      <c r="L161" s="17" t="s">
        <v>17</v>
      </c>
      <c r="M161" s="14">
        <f>SUM(M162:M194)</f>
        <v>4380750.29</v>
      </c>
    </row>
    <row r="162" spans="1:13" ht="15">
      <c r="A162" s="132" t="s">
        <v>34</v>
      </c>
      <c r="B162" s="116" t="s">
        <v>35</v>
      </c>
      <c r="C162" s="16"/>
      <c r="D162" s="16"/>
      <c r="E162" s="16"/>
      <c r="F162" s="17"/>
      <c r="G162" s="16"/>
      <c r="H162" s="5">
        <v>974</v>
      </c>
      <c r="I162" s="5" t="s">
        <v>24</v>
      </c>
      <c r="J162" s="5" t="s">
        <v>25</v>
      </c>
      <c r="K162" s="5" t="s">
        <v>26</v>
      </c>
      <c r="L162" s="17">
        <v>111</v>
      </c>
      <c r="M162" s="10">
        <v>1323.04</v>
      </c>
    </row>
    <row r="163" spans="1:13" ht="15">
      <c r="A163" s="133"/>
      <c r="B163" s="117"/>
      <c r="C163" s="16"/>
      <c r="D163" s="16"/>
      <c r="E163" s="16"/>
      <c r="F163" s="16"/>
      <c r="G163" s="16"/>
      <c r="H163" s="5">
        <v>974</v>
      </c>
      <c r="I163" s="5" t="s">
        <v>24</v>
      </c>
      <c r="J163" s="5" t="s">
        <v>25</v>
      </c>
      <c r="K163" s="5" t="s">
        <v>26</v>
      </c>
      <c r="L163" s="5" t="s">
        <v>30</v>
      </c>
      <c r="M163" s="10">
        <v>2197.4</v>
      </c>
    </row>
    <row r="164" spans="1:13" ht="15">
      <c r="A164" s="133"/>
      <c r="B164" s="117"/>
      <c r="C164" s="16"/>
      <c r="D164" s="16"/>
      <c r="E164" s="16"/>
      <c r="F164" s="16"/>
      <c r="G164" s="16"/>
      <c r="H164" s="5">
        <v>974</v>
      </c>
      <c r="I164" s="5" t="s">
        <v>24</v>
      </c>
      <c r="J164" s="5" t="s">
        <v>25</v>
      </c>
      <c r="K164" s="5" t="s">
        <v>26</v>
      </c>
      <c r="L164" s="5" t="s">
        <v>31</v>
      </c>
      <c r="M164" s="10">
        <v>333980.344</v>
      </c>
    </row>
    <row r="165" spans="1:13" ht="15">
      <c r="A165" s="133"/>
      <c r="B165" s="117"/>
      <c r="C165" s="16"/>
      <c r="D165" s="16"/>
      <c r="E165" s="16"/>
      <c r="F165" s="16"/>
      <c r="G165" s="16"/>
      <c r="H165" s="5">
        <v>974</v>
      </c>
      <c r="I165" s="5" t="s">
        <v>24</v>
      </c>
      <c r="J165" s="5" t="s">
        <v>25</v>
      </c>
      <c r="K165" s="5" t="s">
        <v>26</v>
      </c>
      <c r="L165" s="5" t="s">
        <v>32</v>
      </c>
      <c r="M165" s="10">
        <v>5641.88</v>
      </c>
    </row>
    <row r="166" spans="1:13" ht="15">
      <c r="A166" s="133"/>
      <c r="B166" s="117"/>
      <c r="C166" s="16"/>
      <c r="D166" s="16"/>
      <c r="E166" s="16"/>
      <c r="F166" s="16"/>
      <c r="G166" s="16"/>
      <c r="H166" s="5">
        <v>974</v>
      </c>
      <c r="I166" s="5" t="s">
        <v>24</v>
      </c>
      <c r="J166" s="5" t="s">
        <v>25</v>
      </c>
      <c r="K166" s="5" t="s">
        <v>26</v>
      </c>
      <c r="L166" s="5" t="s">
        <v>36</v>
      </c>
      <c r="M166" s="10">
        <v>656.47</v>
      </c>
    </row>
    <row r="167" spans="1:13" ht="15">
      <c r="A167" s="134"/>
      <c r="B167" s="118"/>
      <c r="C167" s="16"/>
      <c r="D167" s="16"/>
      <c r="E167" s="16"/>
      <c r="F167" s="16"/>
      <c r="G167" s="16"/>
      <c r="H167" s="5">
        <v>974</v>
      </c>
      <c r="I167" s="5" t="s">
        <v>24</v>
      </c>
      <c r="J167" s="5" t="s">
        <v>25</v>
      </c>
      <c r="K167" s="5" t="s">
        <v>26</v>
      </c>
      <c r="L167" s="5" t="s">
        <v>37</v>
      </c>
      <c r="M167" s="10">
        <v>0</v>
      </c>
    </row>
    <row r="168" spans="1:13" ht="51">
      <c r="A168" s="4" t="s">
        <v>38</v>
      </c>
      <c r="B168" s="16" t="s">
        <v>39</v>
      </c>
      <c r="C168" s="16"/>
      <c r="D168" s="16"/>
      <c r="E168" s="16"/>
      <c r="F168" s="16"/>
      <c r="G168" s="16"/>
      <c r="H168" s="5" t="s">
        <v>27</v>
      </c>
      <c r="I168" s="5" t="s">
        <v>24</v>
      </c>
      <c r="J168" s="5" t="s">
        <v>25</v>
      </c>
      <c r="K168" s="5" t="s">
        <v>28</v>
      </c>
      <c r="L168" s="5" t="s">
        <v>29</v>
      </c>
      <c r="M168" s="10">
        <v>15153.4</v>
      </c>
    </row>
    <row r="169" spans="1:13" ht="20.25" customHeight="1">
      <c r="A169" s="132" t="s">
        <v>42</v>
      </c>
      <c r="B169" s="129" t="s">
        <v>43</v>
      </c>
      <c r="C169" s="16"/>
      <c r="D169" s="16"/>
      <c r="E169" s="16"/>
      <c r="F169" s="16"/>
      <c r="G169" s="16"/>
      <c r="H169" s="5" t="s">
        <v>27</v>
      </c>
      <c r="I169" s="5" t="s">
        <v>24</v>
      </c>
      <c r="J169" s="5" t="s">
        <v>25</v>
      </c>
      <c r="K169" s="5" t="s">
        <v>40</v>
      </c>
      <c r="L169" s="5" t="s">
        <v>41</v>
      </c>
      <c r="M169" s="10">
        <v>23092.8</v>
      </c>
    </row>
    <row r="170" spans="1:13" ht="20.25" customHeight="1">
      <c r="A170" s="133"/>
      <c r="B170" s="131"/>
      <c r="C170" s="16"/>
      <c r="D170" s="16"/>
      <c r="E170" s="16"/>
      <c r="F170" s="16"/>
      <c r="G170" s="16"/>
      <c r="H170" s="5" t="s">
        <v>27</v>
      </c>
      <c r="I170" s="5" t="s">
        <v>24</v>
      </c>
      <c r="J170" s="5" t="s">
        <v>25</v>
      </c>
      <c r="K170" s="5" t="s">
        <v>40</v>
      </c>
      <c r="L170" s="5" t="s">
        <v>30</v>
      </c>
      <c r="M170" s="10">
        <v>68.7</v>
      </c>
    </row>
    <row r="171" spans="1:13" ht="20.25" customHeight="1">
      <c r="A171" s="133"/>
      <c r="B171" s="131"/>
      <c r="C171" s="16"/>
      <c r="D171" s="16"/>
      <c r="E171" s="16"/>
      <c r="F171" s="16"/>
      <c r="G171" s="16"/>
      <c r="H171" s="5" t="s">
        <v>27</v>
      </c>
      <c r="I171" s="5" t="s">
        <v>24</v>
      </c>
      <c r="J171" s="5" t="s">
        <v>25</v>
      </c>
      <c r="K171" s="5" t="s">
        <v>40</v>
      </c>
      <c r="L171" s="5" t="s">
        <v>31</v>
      </c>
      <c r="M171" s="10">
        <v>1438397.1</v>
      </c>
    </row>
    <row r="172" spans="1:13" ht="20.25" customHeight="1">
      <c r="A172" s="134"/>
      <c r="B172" s="130"/>
      <c r="C172" s="16"/>
      <c r="D172" s="16"/>
      <c r="E172" s="16"/>
      <c r="F172" s="16"/>
      <c r="G172" s="16"/>
      <c r="H172" s="5" t="s">
        <v>27</v>
      </c>
      <c r="I172" s="5" t="s">
        <v>24</v>
      </c>
      <c r="J172" s="5" t="s">
        <v>25</v>
      </c>
      <c r="K172" s="5" t="s">
        <v>40</v>
      </c>
      <c r="L172" s="5" t="s">
        <v>32</v>
      </c>
      <c r="M172" s="10">
        <v>26975.6</v>
      </c>
    </row>
    <row r="173" spans="1:13" ht="21" customHeight="1">
      <c r="A173" s="132" t="s">
        <v>44</v>
      </c>
      <c r="B173" s="129" t="s">
        <v>45</v>
      </c>
      <c r="C173" s="16"/>
      <c r="D173" s="16"/>
      <c r="E173" s="16"/>
      <c r="F173" s="16"/>
      <c r="G173" s="16"/>
      <c r="H173" s="5" t="s">
        <v>27</v>
      </c>
      <c r="I173" s="5" t="s">
        <v>24</v>
      </c>
      <c r="J173" s="5" t="s">
        <v>46</v>
      </c>
      <c r="K173" s="5" t="s">
        <v>47</v>
      </c>
      <c r="L173" s="5" t="s">
        <v>31</v>
      </c>
      <c r="M173" s="10">
        <v>319556.911</v>
      </c>
    </row>
    <row r="174" spans="1:13" ht="21" customHeight="1">
      <c r="A174" s="134"/>
      <c r="B174" s="130"/>
      <c r="C174" s="16"/>
      <c r="D174" s="16"/>
      <c r="E174" s="16"/>
      <c r="F174" s="16"/>
      <c r="G174" s="16"/>
      <c r="H174" s="5" t="s">
        <v>27</v>
      </c>
      <c r="I174" s="5" t="s">
        <v>24</v>
      </c>
      <c r="J174" s="5" t="s">
        <v>46</v>
      </c>
      <c r="K174" s="5" t="s">
        <v>47</v>
      </c>
      <c r="L174" s="5" t="s">
        <v>32</v>
      </c>
      <c r="M174" s="10">
        <v>10521.136</v>
      </c>
    </row>
    <row r="175" spans="1:13" ht="15">
      <c r="A175" s="132" t="s">
        <v>48</v>
      </c>
      <c r="B175" s="129" t="s">
        <v>49</v>
      </c>
      <c r="C175" s="16"/>
      <c r="D175" s="16"/>
      <c r="E175" s="16"/>
      <c r="F175" s="16"/>
      <c r="G175" s="16"/>
      <c r="H175" s="5" t="s">
        <v>27</v>
      </c>
      <c r="I175" s="5" t="s">
        <v>24</v>
      </c>
      <c r="J175" s="5" t="s">
        <v>46</v>
      </c>
      <c r="K175" s="5" t="s">
        <v>50</v>
      </c>
      <c r="L175" s="5" t="s">
        <v>31</v>
      </c>
      <c r="M175" s="10">
        <v>1421956.9</v>
      </c>
    </row>
    <row r="176" spans="1:13" ht="15">
      <c r="A176" s="134"/>
      <c r="B176" s="130"/>
      <c r="C176" s="16"/>
      <c r="D176" s="16"/>
      <c r="E176" s="16"/>
      <c r="F176" s="16"/>
      <c r="G176" s="16"/>
      <c r="H176" s="5" t="s">
        <v>27</v>
      </c>
      <c r="I176" s="5" t="s">
        <v>24</v>
      </c>
      <c r="J176" s="5" t="s">
        <v>46</v>
      </c>
      <c r="K176" s="5" t="s">
        <v>50</v>
      </c>
      <c r="L176" s="5" t="s">
        <v>32</v>
      </c>
      <c r="M176" s="10">
        <v>30395.6</v>
      </c>
    </row>
    <row r="177" spans="1:13" ht="38.25">
      <c r="A177" s="4" t="s">
        <v>51</v>
      </c>
      <c r="B177" s="16" t="s">
        <v>52</v>
      </c>
      <c r="C177" s="16"/>
      <c r="D177" s="16"/>
      <c r="E177" s="16"/>
      <c r="F177" s="16"/>
      <c r="G177" s="16"/>
      <c r="H177" s="5" t="s">
        <v>27</v>
      </c>
      <c r="I177" s="5" t="s">
        <v>24</v>
      </c>
      <c r="J177" s="5" t="s">
        <v>46</v>
      </c>
      <c r="K177" s="5" t="s">
        <v>53</v>
      </c>
      <c r="L177" s="5" t="s">
        <v>31</v>
      </c>
      <c r="M177" s="10">
        <v>308304.509</v>
      </c>
    </row>
    <row r="178" spans="1:13" ht="25.5">
      <c r="A178" s="4" t="s">
        <v>54</v>
      </c>
      <c r="B178" s="16" t="s">
        <v>55</v>
      </c>
      <c r="C178" s="16"/>
      <c r="D178" s="16"/>
      <c r="E178" s="16"/>
      <c r="F178" s="16"/>
      <c r="G178" s="16"/>
      <c r="H178" s="5" t="s">
        <v>27</v>
      </c>
      <c r="I178" s="5" t="s">
        <v>24</v>
      </c>
      <c r="J178" s="5" t="s">
        <v>46</v>
      </c>
      <c r="K178" s="5" t="s">
        <v>56</v>
      </c>
      <c r="L178" s="5" t="s">
        <v>31</v>
      </c>
      <c r="M178" s="10">
        <v>8690</v>
      </c>
    </row>
    <row r="179" spans="1:13" ht="15">
      <c r="A179" s="132" t="s">
        <v>57</v>
      </c>
      <c r="B179" s="129" t="s">
        <v>58</v>
      </c>
      <c r="C179" s="16"/>
      <c r="D179" s="16"/>
      <c r="E179" s="16"/>
      <c r="F179" s="16"/>
      <c r="G179" s="16"/>
      <c r="H179" s="5" t="s">
        <v>27</v>
      </c>
      <c r="I179" s="5" t="s">
        <v>24</v>
      </c>
      <c r="J179" s="5" t="s">
        <v>25</v>
      </c>
      <c r="K179" s="5" t="s">
        <v>59</v>
      </c>
      <c r="L179" s="5" t="s">
        <v>30</v>
      </c>
      <c r="M179" s="10">
        <v>3018</v>
      </c>
    </row>
    <row r="180" spans="1:13" ht="15">
      <c r="A180" s="133"/>
      <c r="B180" s="131"/>
      <c r="C180" s="16"/>
      <c r="D180" s="16"/>
      <c r="E180" s="16"/>
      <c r="F180" s="16"/>
      <c r="G180" s="16"/>
      <c r="H180" s="5" t="s">
        <v>27</v>
      </c>
      <c r="I180" s="5" t="s">
        <v>24</v>
      </c>
      <c r="J180" s="5" t="s">
        <v>25</v>
      </c>
      <c r="K180" s="5" t="s">
        <v>59</v>
      </c>
      <c r="L180" s="5" t="s">
        <v>29</v>
      </c>
      <c r="M180" s="10">
        <v>61154.100000000006</v>
      </c>
    </row>
    <row r="181" spans="1:13" ht="15">
      <c r="A181" s="134"/>
      <c r="B181" s="130"/>
      <c r="C181" s="16"/>
      <c r="D181" s="16"/>
      <c r="E181" s="16"/>
      <c r="F181" s="16"/>
      <c r="G181" s="16"/>
      <c r="H181" s="5" t="s">
        <v>27</v>
      </c>
      <c r="I181" s="5" t="s">
        <v>24</v>
      </c>
      <c r="J181" s="5" t="s">
        <v>25</v>
      </c>
      <c r="K181" s="5" t="s">
        <v>59</v>
      </c>
      <c r="L181" s="5" t="s">
        <v>60</v>
      </c>
      <c r="M181" s="10">
        <v>1400.5</v>
      </c>
    </row>
    <row r="182" spans="1:13" ht="47.25" customHeight="1">
      <c r="A182" s="132" t="s">
        <v>61</v>
      </c>
      <c r="B182" s="129" t="s">
        <v>62</v>
      </c>
      <c r="C182" s="16"/>
      <c r="D182" s="16"/>
      <c r="E182" s="16"/>
      <c r="F182" s="16"/>
      <c r="G182" s="16"/>
      <c r="H182" s="5" t="s">
        <v>27</v>
      </c>
      <c r="I182" s="5" t="s">
        <v>24</v>
      </c>
      <c r="J182" s="5" t="s">
        <v>46</v>
      </c>
      <c r="K182" s="5" t="s">
        <v>59</v>
      </c>
      <c r="L182" s="5" t="s">
        <v>29</v>
      </c>
      <c r="M182" s="10">
        <v>110952.5</v>
      </c>
    </row>
    <row r="183" spans="1:13" ht="47.25" customHeight="1">
      <c r="A183" s="134"/>
      <c r="B183" s="130"/>
      <c r="C183" s="16"/>
      <c r="D183" s="16"/>
      <c r="E183" s="16"/>
      <c r="F183" s="16"/>
      <c r="G183" s="16"/>
      <c r="H183" s="5" t="s">
        <v>27</v>
      </c>
      <c r="I183" s="5" t="s">
        <v>24</v>
      </c>
      <c r="J183" s="5" t="s">
        <v>46</v>
      </c>
      <c r="K183" s="5" t="s">
        <v>59</v>
      </c>
      <c r="L183" s="5" t="s">
        <v>60</v>
      </c>
      <c r="M183" s="10">
        <v>2009.5</v>
      </c>
    </row>
    <row r="184" spans="1:13" ht="27" customHeight="1">
      <c r="A184" s="132" t="s">
        <v>63</v>
      </c>
      <c r="B184" s="129" t="s">
        <v>64</v>
      </c>
      <c r="C184" s="16"/>
      <c r="D184" s="16"/>
      <c r="E184" s="16"/>
      <c r="F184" s="16"/>
      <c r="G184" s="16"/>
      <c r="H184" s="5" t="s">
        <v>27</v>
      </c>
      <c r="I184" s="5" t="s">
        <v>24</v>
      </c>
      <c r="J184" s="5" t="s">
        <v>24</v>
      </c>
      <c r="K184" s="5" t="s">
        <v>59</v>
      </c>
      <c r="L184" s="5" t="s">
        <v>29</v>
      </c>
      <c r="M184" s="10">
        <v>4635.23</v>
      </c>
    </row>
    <row r="185" spans="1:13" ht="27" customHeight="1">
      <c r="A185" s="134"/>
      <c r="B185" s="130"/>
      <c r="C185" s="16"/>
      <c r="D185" s="16"/>
      <c r="E185" s="16"/>
      <c r="F185" s="16"/>
      <c r="G185" s="16"/>
      <c r="H185" s="5" t="s">
        <v>27</v>
      </c>
      <c r="I185" s="5" t="s">
        <v>24</v>
      </c>
      <c r="J185" s="5" t="s">
        <v>24</v>
      </c>
      <c r="K185" s="5" t="s">
        <v>59</v>
      </c>
      <c r="L185" s="5" t="s">
        <v>60</v>
      </c>
      <c r="M185" s="10">
        <v>110.67</v>
      </c>
    </row>
    <row r="186" spans="1:13" ht="45.75" customHeight="1">
      <c r="A186" s="132" t="s">
        <v>65</v>
      </c>
      <c r="B186" s="129" t="s">
        <v>66</v>
      </c>
      <c r="C186" s="16"/>
      <c r="D186" s="16"/>
      <c r="E186" s="16"/>
      <c r="F186" s="16"/>
      <c r="G186" s="16"/>
      <c r="H186" s="5" t="s">
        <v>27</v>
      </c>
      <c r="I186" s="5" t="s">
        <v>24</v>
      </c>
      <c r="J186" s="5" t="s">
        <v>25</v>
      </c>
      <c r="K186" s="5" t="s">
        <v>67</v>
      </c>
      <c r="L186" s="5" t="s">
        <v>68</v>
      </c>
      <c r="M186" s="10">
        <v>1413.642</v>
      </c>
    </row>
    <row r="187" spans="1:13" ht="45.75" customHeight="1">
      <c r="A187" s="134"/>
      <c r="B187" s="130"/>
      <c r="C187" s="16"/>
      <c r="D187" s="16"/>
      <c r="E187" s="16"/>
      <c r="F187" s="16"/>
      <c r="G187" s="16"/>
      <c r="H187" s="5" t="s">
        <v>27</v>
      </c>
      <c r="I187" s="5" t="s">
        <v>24</v>
      </c>
      <c r="J187" s="5" t="s">
        <v>25</v>
      </c>
      <c r="K187" s="5" t="s">
        <v>67</v>
      </c>
      <c r="L187" s="5" t="s">
        <v>29</v>
      </c>
      <c r="M187" s="10">
        <v>92996.358</v>
      </c>
    </row>
    <row r="188" spans="1:13" ht="76.5">
      <c r="A188" s="4" t="s">
        <v>69</v>
      </c>
      <c r="B188" s="16" t="s">
        <v>70</v>
      </c>
      <c r="C188" s="16"/>
      <c r="D188" s="16"/>
      <c r="E188" s="16"/>
      <c r="F188" s="16"/>
      <c r="G188" s="16"/>
      <c r="H188" s="5" t="s">
        <v>27</v>
      </c>
      <c r="I188" s="5" t="s">
        <v>24</v>
      </c>
      <c r="J188" s="5" t="s">
        <v>46</v>
      </c>
      <c r="K188" s="5" t="s">
        <v>67</v>
      </c>
      <c r="L188" s="5" t="s">
        <v>29</v>
      </c>
      <c r="M188" s="10">
        <v>27744.2</v>
      </c>
    </row>
    <row r="189" spans="1:13" ht="89.25">
      <c r="A189" s="4" t="s">
        <v>71</v>
      </c>
      <c r="B189" s="16" t="s">
        <v>72</v>
      </c>
      <c r="C189" s="16"/>
      <c r="D189" s="16"/>
      <c r="E189" s="16"/>
      <c r="F189" s="16"/>
      <c r="G189" s="16"/>
      <c r="H189" s="9" t="s">
        <v>27</v>
      </c>
      <c r="I189" s="9" t="s">
        <v>24</v>
      </c>
      <c r="J189" s="8" t="s">
        <v>46</v>
      </c>
      <c r="K189" s="8" t="s">
        <v>67</v>
      </c>
      <c r="L189" s="9" t="s">
        <v>29</v>
      </c>
      <c r="M189" s="13">
        <v>6000</v>
      </c>
    </row>
    <row r="190" spans="1:13" ht="63.75">
      <c r="A190" s="4" t="s">
        <v>73</v>
      </c>
      <c r="B190" s="16" t="s">
        <v>74</v>
      </c>
      <c r="C190" s="16"/>
      <c r="D190" s="16"/>
      <c r="E190" s="16"/>
      <c r="F190" s="16"/>
      <c r="G190" s="16"/>
      <c r="H190" s="5" t="s">
        <v>27</v>
      </c>
      <c r="I190" s="5" t="s">
        <v>24</v>
      </c>
      <c r="J190" s="5" t="s">
        <v>75</v>
      </c>
      <c r="K190" s="5" t="s">
        <v>76</v>
      </c>
      <c r="L190" s="5" t="s">
        <v>31</v>
      </c>
      <c r="M190" s="10">
        <v>116678.2</v>
      </c>
    </row>
    <row r="191" spans="1:13" ht="24" customHeight="1">
      <c r="A191" s="132" t="s">
        <v>77</v>
      </c>
      <c r="B191" s="129" t="s">
        <v>78</v>
      </c>
      <c r="C191" s="16"/>
      <c r="D191" s="16"/>
      <c r="E191" s="16"/>
      <c r="F191" s="16"/>
      <c r="G191" s="16"/>
      <c r="H191" s="5" t="s">
        <v>27</v>
      </c>
      <c r="I191" s="5" t="s">
        <v>24</v>
      </c>
      <c r="J191" s="5" t="s">
        <v>75</v>
      </c>
      <c r="K191" s="5" t="s">
        <v>79</v>
      </c>
      <c r="L191" s="5" t="s">
        <v>41</v>
      </c>
      <c r="M191" s="10">
        <v>5443.1</v>
      </c>
    </row>
    <row r="192" spans="1:13" ht="24" customHeight="1">
      <c r="A192" s="133"/>
      <c r="B192" s="131"/>
      <c r="C192" s="16"/>
      <c r="D192" s="16"/>
      <c r="E192" s="16"/>
      <c r="F192" s="16"/>
      <c r="G192" s="16"/>
      <c r="H192" s="5" t="s">
        <v>27</v>
      </c>
      <c r="I192" s="5" t="s">
        <v>24</v>
      </c>
      <c r="J192" s="5" t="s">
        <v>75</v>
      </c>
      <c r="K192" s="5" t="s">
        <v>79</v>
      </c>
      <c r="L192" s="5" t="s">
        <v>30</v>
      </c>
      <c r="M192" s="10">
        <v>265</v>
      </c>
    </row>
    <row r="193" spans="1:13" ht="24" customHeight="1">
      <c r="A193" s="133"/>
      <c r="B193" s="131"/>
      <c r="C193" s="16"/>
      <c r="D193" s="16"/>
      <c r="E193" s="16"/>
      <c r="F193" s="16"/>
      <c r="G193" s="16"/>
      <c r="H193" s="5" t="s">
        <v>27</v>
      </c>
      <c r="I193" s="5" t="s">
        <v>24</v>
      </c>
      <c r="J193" s="5" t="s">
        <v>75</v>
      </c>
      <c r="K193" s="5" t="s">
        <v>79</v>
      </c>
      <c r="L193" s="5" t="s">
        <v>36</v>
      </c>
      <c r="M193" s="10">
        <v>13.515</v>
      </c>
    </row>
    <row r="194" spans="1:13" ht="24" customHeight="1">
      <c r="A194" s="134"/>
      <c r="B194" s="130"/>
      <c r="C194" s="16"/>
      <c r="D194" s="16"/>
      <c r="E194" s="16"/>
      <c r="F194" s="16"/>
      <c r="G194" s="16"/>
      <c r="H194" s="5" t="s">
        <v>27</v>
      </c>
      <c r="I194" s="5" t="s">
        <v>24</v>
      </c>
      <c r="J194" s="5" t="s">
        <v>75</v>
      </c>
      <c r="K194" s="5" t="s">
        <v>79</v>
      </c>
      <c r="L194" s="5" t="s">
        <v>37</v>
      </c>
      <c r="M194" s="10">
        <v>3.985</v>
      </c>
    </row>
    <row r="195" spans="1:13" ht="38.25">
      <c r="A195" s="6" t="s">
        <v>18</v>
      </c>
      <c r="B195" s="11" t="s">
        <v>80</v>
      </c>
      <c r="C195" s="16"/>
      <c r="D195" s="16"/>
      <c r="E195" s="16"/>
      <c r="F195" s="17" t="s">
        <v>17</v>
      </c>
      <c r="G195" s="16"/>
      <c r="H195" s="5" t="s">
        <v>17</v>
      </c>
      <c r="I195" s="5" t="s">
        <v>17</v>
      </c>
      <c r="J195" s="5" t="s">
        <v>17</v>
      </c>
      <c r="K195" s="5" t="s">
        <v>17</v>
      </c>
      <c r="L195" s="5" t="s">
        <v>17</v>
      </c>
      <c r="M195" s="14">
        <f>SUM(M196:M219)</f>
        <v>206767.6</v>
      </c>
    </row>
    <row r="196" spans="1:13" ht="15">
      <c r="A196" s="125" t="s">
        <v>81</v>
      </c>
      <c r="B196" s="129" t="s">
        <v>82</v>
      </c>
      <c r="C196" s="16"/>
      <c r="D196" s="16"/>
      <c r="E196" s="16"/>
      <c r="F196" s="17"/>
      <c r="G196" s="16"/>
      <c r="H196" s="5" t="s">
        <v>27</v>
      </c>
      <c r="I196" s="5" t="s">
        <v>24</v>
      </c>
      <c r="J196" s="5" t="s">
        <v>75</v>
      </c>
      <c r="K196" s="5" t="s">
        <v>110</v>
      </c>
      <c r="L196" s="5" t="s">
        <v>86</v>
      </c>
      <c r="M196" s="10">
        <v>28285</v>
      </c>
    </row>
    <row r="197" spans="1:13" ht="15">
      <c r="A197" s="126"/>
      <c r="B197" s="131"/>
      <c r="C197" s="16"/>
      <c r="D197" s="16"/>
      <c r="E197" s="16"/>
      <c r="F197" s="17"/>
      <c r="G197" s="16"/>
      <c r="H197" s="5" t="s">
        <v>27</v>
      </c>
      <c r="I197" s="5" t="s">
        <v>24</v>
      </c>
      <c r="J197" s="5" t="s">
        <v>75</v>
      </c>
      <c r="K197" s="5" t="s">
        <v>110</v>
      </c>
      <c r="L197" s="5" t="s">
        <v>87</v>
      </c>
      <c r="M197" s="10">
        <v>4699.4</v>
      </c>
    </row>
    <row r="198" spans="1:13" ht="15">
      <c r="A198" s="126"/>
      <c r="B198" s="131"/>
      <c r="C198" s="16"/>
      <c r="D198" s="16"/>
      <c r="E198" s="16"/>
      <c r="F198" s="17"/>
      <c r="G198" s="16"/>
      <c r="H198" s="5" t="s">
        <v>27</v>
      </c>
      <c r="I198" s="5" t="s">
        <v>24</v>
      </c>
      <c r="J198" s="5" t="s">
        <v>75</v>
      </c>
      <c r="K198" s="5" t="s">
        <v>111</v>
      </c>
      <c r="L198" s="5" t="s">
        <v>87</v>
      </c>
      <c r="M198" s="10">
        <v>80.5</v>
      </c>
    </row>
    <row r="199" spans="1:13" ht="15">
      <c r="A199" s="126"/>
      <c r="B199" s="131"/>
      <c r="C199" s="16"/>
      <c r="D199" s="16"/>
      <c r="E199" s="16"/>
      <c r="F199" s="17"/>
      <c r="G199" s="16"/>
      <c r="H199" s="5" t="s">
        <v>27</v>
      </c>
      <c r="I199" s="5" t="s">
        <v>24</v>
      </c>
      <c r="J199" s="5" t="s">
        <v>75</v>
      </c>
      <c r="K199" s="5" t="s">
        <v>111</v>
      </c>
      <c r="L199" s="5" t="s">
        <v>30</v>
      </c>
      <c r="M199" s="10">
        <v>3449.3</v>
      </c>
    </row>
    <row r="200" spans="1:13" ht="15">
      <c r="A200" s="126"/>
      <c r="B200" s="131"/>
      <c r="C200" s="16"/>
      <c r="D200" s="16"/>
      <c r="E200" s="16"/>
      <c r="F200" s="17"/>
      <c r="G200" s="16"/>
      <c r="H200" s="5" t="s">
        <v>27</v>
      </c>
      <c r="I200" s="5" t="s">
        <v>24</v>
      </c>
      <c r="J200" s="5" t="s">
        <v>75</v>
      </c>
      <c r="K200" s="5" t="s">
        <v>111</v>
      </c>
      <c r="L200" s="5" t="s">
        <v>36</v>
      </c>
      <c r="M200" s="10">
        <v>128.4</v>
      </c>
    </row>
    <row r="201" spans="1:13" ht="15">
      <c r="A201" s="126"/>
      <c r="B201" s="131"/>
      <c r="C201" s="16"/>
      <c r="D201" s="16"/>
      <c r="E201" s="16"/>
      <c r="F201" s="17"/>
      <c r="G201" s="16"/>
      <c r="H201" s="5" t="s">
        <v>27</v>
      </c>
      <c r="I201" s="5" t="s">
        <v>24</v>
      </c>
      <c r="J201" s="5" t="s">
        <v>75</v>
      </c>
      <c r="K201" s="5" t="s">
        <v>111</v>
      </c>
      <c r="L201" s="5" t="s">
        <v>37</v>
      </c>
      <c r="M201" s="10">
        <v>4.4</v>
      </c>
    </row>
    <row r="202" spans="1:13" ht="15">
      <c r="A202" s="127"/>
      <c r="B202" s="130"/>
      <c r="C202" s="16"/>
      <c r="D202" s="16"/>
      <c r="E202" s="16"/>
      <c r="F202" s="17"/>
      <c r="G202" s="16"/>
      <c r="H202" s="5" t="s">
        <v>27</v>
      </c>
      <c r="I202" s="5" t="s">
        <v>24</v>
      </c>
      <c r="J202" s="5" t="s">
        <v>75</v>
      </c>
      <c r="K202" s="5" t="s">
        <v>112</v>
      </c>
      <c r="L202" s="5" t="s">
        <v>30</v>
      </c>
      <c r="M202" s="13">
        <v>1707.4</v>
      </c>
    </row>
    <row r="203" spans="1:13" ht="15">
      <c r="A203" s="125" t="s">
        <v>83</v>
      </c>
      <c r="B203" s="129" t="s">
        <v>84</v>
      </c>
      <c r="C203" s="16"/>
      <c r="D203" s="16"/>
      <c r="E203" s="16"/>
      <c r="F203" s="17"/>
      <c r="G203" s="16"/>
      <c r="H203" s="5" t="s">
        <v>27</v>
      </c>
      <c r="I203" s="5" t="s">
        <v>24</v>
      </c>
      <c r="J203" s="5" t="s">
        <v>75</v>
      </c>
      <c r="K203" s="5" t="s">
        <v>85</v>
      </c>
      <c r="L203" s="5" t="s">
        <v>86</v>
      </c>
      <c r="M203" s="10">
        <v>1878.7</v>
      </c>
    </row>
    <row r="204" spans="1:13" ht="15">
      <c r="A204" s="126"/>
      <c r="B204" s="131"/>
      <c r="C204" s="16"/>
      <c r="D204" s="16"/>
      <c r="E204" s="16"/>
      <c r="F204" s="17"/>
      <c r="G204" s="16"/>
      <c r="H204" s="5" t="s">
        <v>27</v>
      </c>
      <c r="I204" s="5" t="s">
        <v>24</v>
      </c>
      <c r="J204" s="5" t="s">
        <v>75</v>
      </c>
      <c r="K204" s="5" t="s">
        <v>85</v>
      </c>
      <c r="L204" s="5" t="s">
        <v>87</v>
      </c>
      <c r="M204" s="10">
        <v>340.5</v>
      </c>
    </row>
    <row r="205" spans="1:13" ht="15">
      <c r="A205" s="126"/>
      <c r="B205" s="131"/>
      <c r="C205" s="16"/>
      <c r="D205" s="16"/>
      <c r="E205" s="16"/>
      <c r="F205" s="17"/>
      <c r="G205" s="16"/>
      <c r="H205" s="5" t="s">
        <v>27</v>
      </c>
      <c r="I205" s="5" t="s">
        <v>24</v>
      </c>
      <c r="J205" s="5" t="s">
        <v>75</v>
      </c>
      <c r="K205" s="5" t="s">
        <v>85</v>
      </c>
      <c r="L205" s="5" t="s">
        <v>30</v>
      </c>
      <c r="M205" s="10">
        <v>253.6</v>
      </c>
    </row>
    <row r="206" spans="1:13" ht="15">
      <c r="A206" s="126"/>
      <c r="B206" s="131"/>
      <c r="C206" s="16"/>
      <c r="D206" s="16"/>
      <c r="E206" s="16"/>
      <c r="F206" s="17"/>
      <c r="G206" s="16"/>
      <c r="H206" s="5" t="s">
        <v>27</v>
      </c>
      <c r="I206" s="5" t="s">
        <v>24</v>
      </c>
      <c r="J206" s="5" t="s">
        <v>75</v>
      </c>
      <c r="K206" s="5" t="s">
        <v>88</v>
      </c>
      <c r="L206" s="5" t="s">
        <v>86</v>
      </c>
      <c r="M206" s="10">
        <v>2114.7</v>
      </c>
    </row>
    <row r="207" spans="1:13" ht="15">
      <c r="A207" s="126"/>
      <c r="B207" s="131"/>
      <c r="C207" s="16"/>
      <c r="D207" s="16"/>
      <c r="E207" s="16"/>
      <c r="F207" s="17"/>
      <c r="G207" s="16"/>
      <c r="H207" s="5" t="s">
        <v>27</v>
      </c>
      <c r="I207" s="5" t="s">
        <v>24</v>
      </c>
      <c r="J207" s="5" t="s">
        <v>75</v>
      </c>
      <c r="K207" s="5" t="s">
        <v>88</v>
      </c>
      <c r="L207" s="5" t="s">
        <v>87</v>
      </c>
      <c r="M207" s="10">
        <v>383.2</v>
      </c>
    </row>
    <row r="208" spans="1:13" ht="15">
      <c r="A208" s="126"/>
      <c r="B208" s="131"/>
      <c r="C208" s="16"/>
      <c r="D208" s="16"/>
      <c r="E208" s="16"/>
      <c r="F208" s="17"/>
      <c r="G208" s="16"/>
      <c r="H208" s="5" t="s">
        <v>27</v>
      </c>
      <c r="I208" s="5" t="s">
        <v>24</v>
      </c>
      <c r="J208" s="5" t="s">
        <v>75</v>
      </c>
      <c r="K208" s="5" t="s">
        <v>88</v>
      </c>
      <c r="L208" s="5" t="s">
        <v>30</v>
      </c>
      <c r="M208" s="10">
        <v>337.8</v>
      </c>
    </row>
    <row r="209" spans="1:13" ht="15">
      <c r="A209" s="126"/>
      <c r="B209" s="131"/>
      <c r="C209" s="16"/>
      <c r="D209" s="16"/>
      <c r="E209" s="16"/>
      <c r="F209" s="17"/>
      <c r="G209" s="16"/>
      <c r="H209" s="5" t="s">
        <v>27</v>
      </c>
      <c r="I209" s="5" t="s">
        <v>24</v>
      </c>
      <c r="J209" s="5" t="s">
        <v>75</v>
      </c>
      <c r="K209" s="5" t="s">
        <v>89</v>
      </c>
      <c r="L209" s="5" t="s">
        <v>30</v>
      </c>
      <c r="M209" s="10">
        <v>238.2</v>
      </c>
    </row>
    <row r="210" spans="1:13" ht="15">
      <c r="A210" s="127"/>
      <c r="B210" s="130"/>
      <c r="C210" s="16"/>
      <c r="D210" s="16"/>
      <c r="E210" s="16"/>
      <c r="F210" s="17"/>
      <c r="G210" s="16"/>
      <c r="H210" s="5" t="s">
        <v>27</v>
      </c>
      <c r="I210" s="5" t="s">
        <v>24</v>
      </c>
      <c r="J210" s="5" t="s">
        <v>75</v>
      </c>
      <c r="K210" s="5" t="s">
        <v>90</v>
      </c>
      <c r="L210" s="5" t="s">
        <v>30</v>
      </c>
      <c r="M210" s="10">
        <v>232.4</v>
      </c>
    </row>
    <row r="211" spans="1:13" ht="50.25" customHeight="1">
      <c r="A211" s="125" t="s">
        <v>91</v>
      </c>
      <c r="B211" s="129" t="s">
        <v>122</v>
      </c>
      <c r="C211" s="16"/>
      <c r="D211" s="16"/>
      <c r="E211" s="16"/>
      <c r="F211" s="17"/>
      <c r="G211" s="16"/>
      <c r="H211" s="5" t="s">
        <v>27</v>
      </c>
      <c r="I211" s="5" t="s">
        <v>93</v>
      </c>
      <c r="J211" s="5" t="s">
        <v>94</v>
      </c>
      <c r="K211" s="5" t="s">
        <v>95</v>
      </c>
      <c r="L211" s="5" t="s">
        <v>30</v>
      </c>
      <c r="M211" s="10">
        <v>202.3</v>
      </c>
    </row>
    <row r="212" spans="1:13" ht="50.25" customHeight="1">
      <c r="A212" s="127"/>
      <c r="B212" s="130"/>
      <c r="C212" s="16"/>
      <c r="D212" s="16"/>
      <c r="E212" s="16"/>
      <c r="F212" s="17"/>
      <c r="G212" s="16"/>
      <c r="H212" s="5" t="s">
        <v>27</v>
      </c>
      <c r="I212" s="5" t="s">
        <v>93</v>
      </c>
      <c r="J212" s="5" t="s">
        <v>94</v>
      </c>
      <c r="K212" s="5" t="s">
        <v>95</v>
      </c>
      <c r="L212" s="5" t="s">
        <v>96</v>
      </c>
      <c r="M212" s="10">
        <v>63222</v>
      </c>
    </row>
    <row r="213" spans="1:13" ht="15">
      <c r="A213" s="137" t="s">
        <v>99</v>
      </c>
      <c r="B213" s="129" t="s">
        <v>123</v>
      </c>
      <c r="C213" s="16"/>
      <c r="D213" s="16"/>
      <c r="E213" s="16"/>
      <c r="F213" s="17"/>
      <c r="G213" s="16"/>
      <c r="H213" s="5" t="s">
        <v>27</v>
      </c>
      <c r="I213" s="5" t="s">
        <v>93</v>
      </c>
      <c r="J213" s="5" t="s">
        <v>94</v>
      </c>
      <c r="K213" s="5" t="s">
        <v>97</v>
      </c>
      <c r="L213" s="5" t="s">
        <v>30</v>
      </c>
      <c r="M213" s="10">
        <v>41</v>
      </c>
    </row>
    <row r="214" spans="1:13" ht="15">
      <c r="A214" s="138"/>
      <c r="B214" s="131"/>
      <c r="C214" s="16"/>
      <c r="D214" s="16"/>
      <c r="E214" s="16"/>
      <c r="F214" s="17"/>
      <c r="G214" s="16"/>
      <c r="H214" s="5" t="s">
        <v>27</v>
      </c>
      <c r="I214" s="5" t="s">
        <v>93</v>
      </c>
      <c r="J214" s="5" t="s">
        <v>94</v>
      </c>
      <c r="K214" s="5" t="s">
        <v>97</v>
      </c>
      <c r="L214" s="5" t="s">
        <v>98</v>
      </c>
      <c r="M214" s="10">
        <v>13702.8</v>
      </c>
    </row>
    <row r="215" spans="1:13" ht="15">
      <c r="A215" s="138"/>
      <c r="B215" s="131"/>
      <c r="C215" s="16"/>
      <c r="D215" s="16"/>
      <c r="E215" s="16"/>
      <c r="F215" s="17"/>
      <c r="G215" s="16"/>
      <c r="H215" s="5" t="s">
        <v>27</v>
      </c>
      <c r="I215" s="5" t="s">
        <v>93</v>
      </c>
      <c r="J215" s="5" t="s">
        <v>94</v>
      </c>
      <c r="K215" s="5" t="s">
        <v>103</v>
      </c>
      <c r="L215" s="5" t="s">
        <v>30</v>
      </c>
      <c r="M215" s="10">
        <v>16.9</v>
      </c>
    </row>
    <row r="216" spans="1:13" ht="15">
      <c r="A216" s="138"/>
      <c r="B216" s="131"/>
      <c r="C216" s="16"/>
      <c r="D216" s="16"/>
      <c r="E216" s="16"/>
      <c r="F216" s="17"/>
      <c r="G216" s="16"/>
      <c r="H216" s="5" t="s">
        <v>27</v>
      </c>
      <c r="I216" s="5" t="s">
        <v>93</v>
      </c>
      <c r="J216" s="5" t="s">
        <v>94</v>
      </c>
      <c r="K216" s="5" t="s">
        <v>103</v>
      </c>
      <c r="L216" s="5" t="s">
        <v>98</v>
      </c>
      <c r="M216" s="10">
        <v>8252.4</v>
      </c>
    </row>
    <row r="217" spans="1:13" ht="15">
      <c r="A217" s="138"/>
      <c r="B217" s="131"/>
      <c r="C217" s="16"/>
      <c r="D217" s="16"/>
      <c r="E217" s="16"/>
      <c r="F217" s="17"/>
      <c r="G217" s="16"/>
      <c r="H217" s="5" t="s">
        <v>27</v>
      </c>
      <c r="I217" s="5" t="s">
        <v>93</v>
      </c>
      <c r="J217" s="5" t="s">
        <v>94</v>
      </c>
      <c r="K217" s="5" t="s">
        <v>104</v>
      </c>
      <c r="L217" s="5" t="s">
        <v>30</v>
      </c>
      <c r="M217" s="10">
        <v>220.2</v>
      </c>
    </row>
    <row r="218" spans="1:13" ht="15">
      <c r="A218" s="139"/>
      <c r="B218" s="130"/>
      <c r="C218" s="16"/>
      <c r="D218" s="16"/>
      <c r="E218" s="16"/>
      <c r="F218" s="17"/>
      <c r="G218" s="16"/>
      <c r="H218" s="5" t="s">
        <v>27</v>
      </c>
      <c r="I218" s="5" t="s">
        <v>93</v>
      </c>
      <c r="J218" s="5" t="s">
        <v>94</v>
      </c>
      <c r="K218" s="5" t="s">
        <v>104</v>
      </c>
      <c r="L218" s="5" t="s">
        <v>98</v>
      </c>
      <c r="M218" s="10">
        <v>73398.1</v>
      </c>
    </row>
    <row r="219" spans="1:13" ht="165.75">
      <c r="A219" s="6" t="s">
        <v>108</v>
      </c>
      <c r="B219" s="6" t="s">
        <v>124</v>
      </c>
      <c r="C219" s="16"/>
      <c r="D219" s="16"/>
      <c r="E219" s="16"/>
      <c r="F219" s="17"/>
      <c r="G219" s="16"/>
      <c r="H219" s="5" t="s">
        <v>27</v>
      </c>
      <c r="I219" s="5" t="s">
        <v>24</v>
      </c>
      <c r="J219" s="5" t="s">
        <v>46</v>
      </c>
      <c r="K219" s="5" t="s">
        <v>109</v>
      </c>
      <c r="L219" s="5" t="s">
        <v>96</v>
      </c>
      <c r="M219" s="10">
        <v>3578.4</v>
      </c>
    </row>
    <row r="220" spans="1:13" ht="15">
      <c r="A220" s="128" t="s">
        <v>19</v>
      </c>
      <c r="B220" s="128"/>
      <c r="C220" s="128"/>
      <c r="D220" s="128"/>
      <c r="E220" s="128"/>
      <c r="F220" s="128"/>
      <c r="G220" s="128"/>
      <c r="H220" s="5" t="s">
        <v>17</v>
      </c>
      <c r="I220" s="5" t="s">
        <v>17</v>
      </c>
      <c r="J220" s="5" t="s">
        <v>17</v>
      </c>
      <c r="K220" s="5" t="s">
        <v>17</v>
      </c>
      <c r="L220" s="5" t="s">
        <v>17</v>
      </c>
      <c r="M220" s="14">
        <f>M161+M195</f>
        <v>4587517.89</v>
      </c>
    </row>
    <row r="223" spans="1:13" ht="15">
      <c r="A223" s="136" t="s">
        <v>1</v>
      </c>
      <c r="B223" s="136"/>
      <c r="C223" s="136"/>
      <c r="D223" s="136"/>
      <c r="E223" s="136"/>
      <c r="F223" s="136"/>
      <c r="G223" s="136"/>
      <c r="H223" s="136"/>
      <c r="I223" s="136"/>
      <c r="J223" s="136"/>
      <c r="K223" s="136"/>
      <c r="L223" s="136"/>
      <c r="M223" s="136"/>
    </row>
    <row r="224" spans="1:13" ht="15">
      <c r="A224" s="136" t="s">
        <v>2</v>
      </c>
      <c r="B224" s="136"/>
      <c r="C224" s="136"/>
      <c r="D224" s="136"/>
      <c r="E224" s="136"/>
      <c r="F224" s="136"/>
      <c r="G224" s="136"/>
      <c r="H224" s="136"/>
      <c r="I224" s="136"/>
      <c r="J224" s="136"/>
      <c r="K224" s="136"/>
      <c r="L224" s="136"/>
      <c r="M224" s="136"/>
    </row>
    <row r="225" spans="1:13" ht="15">
      <c r="A225" s="136" t="s">
        <v>115</v>
      </c>
      <c r="B225" s="136"/>
      <c r="C225" s="136"/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</row>
    <row r="226" spans="1:13" ht="15">
      <c r="A226" s="136" t="s">
        <v>22</v>
      </c>
      <c r="B226" s="136"/>
      <c r="C226" s="136"/>
      <c r="D226" s="136"/>
      <c r="E226" s="136"/>
      <c r="F226" s="136"/>
      <c r="G226" s="136"/>
      <c r="H226" s="136"/>
      <c r="I226" s="136"/>
      <c r="J226" s="136"/>
      <c r="K226" s="136"/>
      <c r="L226" s="136"/>
      <c r="M226" s="136"/>
    </row>
    <row r="227" spans="1:13" ht="15">
      <c r="A227" s="136" t="s">
        <v>3</v>
      </c>
      <c r="B227" s="136"/>
      <c r="C227" s="136"/>
      <c r="D227" s="136"/>
      <c r="E227" s="136"/>
      <c r="F227" s="136"/>
      <c r="G227" s="136"/>
      <c r="H227" s="136"/>
      <c r="I227" s="136"/>
      <c r="J227" s="136"/>
      <c r="K227" s="136"/>
      <c r="L227" s="136"/>
      <c r="M227" s="136"/>
    </row>
    <row r="228" ht="15">
      <c r="A228" s="2"/>
    </row>
    <row r="229" spans="1:13" ht="15">
      <c r="A229" s="128"/>
      <c r="B229" s="128"/>
      <c r="C229" s="135" t="s">
        <v>23</v>
      </c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</row>
    <row r="230" spans="1:13" ht="15">
      <c r="A230" s="128"/>
      <c r="B230" s="128"/>
      <c r="C230" s="135" t="s">
        <v>4</v>
      </c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</row>
    <row r="231" spans="1:13" ht="15">
      <c r="A231" s="135" t="s">
        <v>5</v>
      </c>
      <c r="B231" s="135" t="s">
        <v>20</v>
      </c>
      <c r="C231" s="135" t="s">
        <v>6</v>
      </c>
      <c r="D231" s="135" t="s">
        <v>7</v>
      </c>
      <c r="E231" s="135" t="s">
        <v>21</v>
      </c>
      <c r="F231" s="135" t="s">
        <v>8</v>
      </c>
      <c r="G231" s="135" t="s">
        <v>9</v>
      </c>
      <c r="H231" s="135" t="s">
        <v>10</v>
      </c>
      <c r="I231" s="135"/>
      <c r="J231" s="135"/>
      <c r="K231" s="135"/>
      <c r="L231" s="135"/>
      <c r="M231" s="135" t="s">
        <v>11</v>
      </c>
    </row>
    <row r="232" spans="1:13" ht="15">
      <c r="A232" s="135"/>
      <c r="B232" s="135"/>
      <c r="C232" s="135"/>
      <c r="D232" s="135"/>
      <c r="E232" s="135"/>
      <c r="F232" s="135"/>
      <c r="G232" s="135"/>
      <c r="H232" s="17" t="s">
        <v>12</v>
      </c>
      <c r="I232" s="17" t="s">
        <v>13</v>
      </c>
      <c r="J232" s="17" t="s">
        <v>14</v>
      </c>
      <c r="K232" s="17" t="s">
        <v>15</v>
      </c>
      <c r="L232" s="17" t="s">
        <v>16</v>
      </c>
      <c r="M232" s="135"/>
    </row>
    <row r="233" spans="1:13" ht="38.25">
      <c r="A233" s="7">
        <v>1</v>
      </c>
      <c r="B233" s="11" t="s">
        <v>33</v>
      </c>
      <c r="C233" s="16"/>
      <c r="D233" s="16"/>
      <c r="E233" s="16"/>
      <c r="F233" s="17" t="s">
        <v>17</v>
      </c>
      <c r="G233" s="16"/>
      <c r="H233" s="17" t="s">
        <v>17</v>
      </c>
      <c r="I233" s="17" t="s">
        <v>17</v>
      </c>
      <c r="J233" s="17" t="s">
        <v>17</v>
      </c>
      <c r="K233" s="17" t="s">
        <v>17</v>
      </c>
      <c r="L233" s="17" t="s">
        <v>17</v>
      </c>
      <c r="M233" s="14">
        <f>SUM(M234:M266)</f>
        <v>4380750.29</v>
      </c>
    </row>
    <row r="234" spans="1:13" ht="15">
      <c r="A234" s="132" t="s">
        <v>34</v>
      </c>
      <c r="B234" s="116" t="s">
        <v>35</v>
      </c>
      <c r="C234" s="16"/>
      <c r="D234" s="16"/>
      <c r="E234" s="16"/>
      <c r="F234" s="17"/>
      <c r="G234" s="16"/>
      <c r="H234" s="5">
        <v>974</v>
      </c>
      <c r="I234" s="5" t="s">
        <v>24</v>
      </c>
      <c r="J234" s="5" t="s">
        <v>25</v>
      </c>
      <c r="K234" s="5" t="s">
        <v>26</v>
      </c>
      <c r="L234" s="17">
        <v>111</v>
      </c>
      <c r="M234" s="10">
        <v>1323.04</v>
      </c>
    </row>
    <row r="235" spans="1:13" ht="15">
      <c r="A235" s="133"/>
      <c r="B235" s="117"/>
      <c r="C235" s="16"/>
      <c r="D235" s="16"/>
      <c r="E235" s="16"/>
      <c r="F235" s="16"/>
      <c r="G235" s="16"/>
      <c r="H235" s="5">
        <v>974</v>
      </c>
      <c r="I235" s="5" t="s">
        <v>24</v>
      </c>
      <c r="J235" s="5" t="s">
        <v>25</v>
      </c>
      <c r="K235" s="5" t="s">
        <v>26</v>
      </c>
      <c r="L235" s="5" t="s">
        <v>30</v>
      </c>
      <c r="M235" s="10">
        <v>2197.4</v>
      </c>
    </row>
    <row r="236" spans="1:13" ht="15">
      <c r="A236" s="133"/>
      <c r="B236" s="117"/>
      <c r="C236" s="16"/>
      <c r="D236" s="16"/>
      <c r="E236" s="16"/>
      <c r="F236" s="16"/>
      <c r="G236" s="16"/>
      <c r="H236" s="5">
        <v>974</v>
      </c>
      <c r="I236" s="5" t="s">
        <v>24</v>
      </c>
      <c r="J236" s="5" t="s">
        <v>25</v>
      </c>
      <c r="K236" s="5" t="s">
        <v>26</v>
      </c>
      <c r="L236" s="5" t="s">
        <v>31</v>
      </c>
      <c r="M236" s="10">
        <v>333980.344</v>
      </c>
    </row>
    <row r="237" spans="1:13" ht="15">
      <c r="A237" s="133"/>
      <c r="B237" s="117"/>
      <c r="C237" s="16"/>
      <c r="D237" s="16"/>
      <c r="E237" s="16"/>
      <c r="F237" s="16"/>
      <c r="G237" s="16"/>
      <c r="H237" s="5">
        <v>974</v>
      </c>
      <c r="I237" s="5" t="s">
        <v>24</v>
      </c>
      <c r="J237" s="5" t="s">
        <v>25</v>
      </c>
      <c r="K237" s="5" t="s">
        <v>26</v>
      </c>
      <c r="L237" s="5" t="s">
        <v>32</v>
      </c>
      <c r="M237" s="10">
        <v>5641.88</v>
      </c>
    </row>
    <row r="238" spans="1:13" ht="15">
      <c r="A238" s="133"/>
      <c r="B238" s="117"/>
      <c r="C238" s="16"/>
      <c r="D238" s="16"/>
      <c r="E238" s="16"/>
      <c r="F238" s="16"/>
      <c r="G238" s="16"/>
      <c r="H238" s="5">
        <v>974</v>
      </c>
      <c r="I238" s="5" t="s">
        <v>24</v>
      </c>
      <c r="J238" s="5" t="s">
        <v>25</v>
      </c>
      <c r="K238" s="5" t="s">
        <v>26</v>
      </c>
      <c r="L238" s="5" t="s">
        <v>36</v>
      </c>
      <c r="M238" s="10">
        <v>656.47</v>
      </c>
    </row>
    <row r="239" spans="1:13" ht="15">
      <c r="A239" s="134"/>
      <c r="B239" s="118"/>
      <c r="C239" s="16"/>
      <c r="D239" s="16"/>
      <c r="E239" s="16"/>
      <c r="F239" s="16"/>
      <c r="G239" s="16"/>
      <c r="H239" s="5">
        <v>974</v>
      </c>
      <c r="I239" s="5" t="s">
        <v>24</v>
      </c>
      <c r="J239" s="5" t="s">
        <v>25</v>
      </c>
      <c r="K239" s="5" t="s">
        <v>26</v>
      </c>
      <c r="L239" s="5" t="s">
        <v>37</v>
      </c>
      <c r="M239" s="10">
        <v>0</v>
      </c>
    </row>
    <row r="240" spans="1:13" ht="51">
      <c r="A240" s="4" t="s">
        <v>38</v>
      </c>
      <c r="B240" s="16" t="s">
        <v>39</v>
      </c>
      <c r="C240" s="16"/>
      <c r="D240" s="16"/>
      <c r="E240" s="16"/>
      <c r="F240" s="16"/>
      <c r="G240" s="16"/>
      <c r="H240" s="5" t="s">
        <v>27</v>
      </c>
      <c r="I240" s="5" t="s">
        <v>24</v>
      </c>
      <c r="J240" s="5" t="s">
        <v>25</v>
      </c>
      <c r="K240" s="5" t="s">
        <v>28</v>
      </c>
      <c r="L240" s="5" t="s">
        <v>29</v>
      </c>
      <c r="M240" s="10">
        <v>15153.4</v>
      </c>
    </row>
    <row r="241" spans="1:13" ht="20.25" customHeight="1">
      <c r="A241" s="132" t="s">
        <v>42</v>
      </c>
      <c r="B241" s="129" t="s">
        <v>43</v>
      </c>
      <c r="C241" s="16"/>
      <c r="D241" s="16"/>
      <c r="E241" s="16"/>
      <c r="F241" s="16"/>
      <c r="G241" s="16"/>
      <c r="H241" s="5" t="s">
        <v>27</v>
      </c>
      <c r="I241" s="5" t="s">
        <v>24</v>
      </c>
      <c r="J241" s="5" t="s">
        <v>25</v>
      </c>
      <c r="K241" s="5" t="s">
        <v>40</v>
      </c>
      <c r="L241" s="5" t="s">
        <v>41</v>
      </c>
      <c r="M241" s="10">
        <v>23092.8</v>
      </c>
    </row>
    <row r="242" spans="1:13" ht="20.25" customHeight="1">
      <c r="A242" s="133"/>
      <c r="B242" s="131"/>
      <c r="C242" s="16"/>
      <c r="D242" s="16"/>
      <c r="E242" s="16"/>
      <c r="F242" s="16"/>
      <c r="G242" s="16"/>
      <c r="H242" s="5" t="s">
        <v>27</v>
      </c>
      <c r="I242" s="5" t="s">
        <v>24</v>
      </c>
      <c r="J242" s="5" t="s">
        <v>25</v>
      </c>
      <c r="K242" s="5" t="s">
        <v>40</v>
      </c>
      <c r="L242" s="5" t="s">
        <v>30</v>
      </c>
      <c r="M242" s="10">
        <v>68.7</v>
      </c>
    </row>
    <row r="243" spans="1:13" ht="20.25" customHeight="1">
      <c r="A243" s="133"/>
      <c r="B243" s="131"/>
      <c r="C243" s="16"/>
      <c r="D243" s="16"/>
      <c r="E243" s="16"/>
      <c r="F243" s="16"/>
      <c r="G243" s="16"/>
      <c r="H243" s="5" t="s">
        <v>27</v>
      </c>
      <c r="I243" s="5" t="s">
        <v>24</v>
      </c>
      <c r="J243" s="5" t="s">
        <v>25</v>
      </c>
      <c r="K243" s="5" t="s">
        <v>40</v>
      </c>
      <c r="L243" s="5" t="s">
        <v>31</v>
      </c>
      <c r="M243" s="10">
        <v>1438397.1</v>
      </c>
    </row>
    <row r="244" spans="1:13" ht="20.25" customHeight="1">
      <c r="A244" s="134"/>
      <c r="B244" s="130"/>
      <c r="C244" s="16"/>
      <c r="D244" s="16"/>
      <c r="E244" s="16"/>
      <c r="F244" s="16"/>
      <c r="G244" s="16"/>
      <c r="H244" s="5" t="s">
        <v>27</v>
      </c>
      <c r="I244" s="5" t="s">
        <v>24</v>
      </c>
      <c r="J244" s="5" t="s">
        <v>25</v>
      </c>
      <c r="K244" s="5" t="s">
        <v>40</v>
      </c>
      <c r="L244" s="5" t="s">
        <v>32</v>
      </c>
      <c r="M244" s="10">
        <v>26975.6</v>
      </c>
    </row>
    <row r="245" spans="1:13" ht="20.25" customHeight="1">
      <c r="A245" s="132" t="s">
        <v>44</v>
      </c>
      <c r="B245" s="129" t="s">
        <v>45</v>
      </c>
      <c r="C245" s="16"/>
      <c r="D245" s="16"/>
      <c r="E245" s="16"/>
      <c r="F245" s="16"/>
      <c r="G245" s="16"/>
      <c r="H245" s="5" t="s">
        <v>27</v>
      </c>
      <c r="I245" s="5" t="s">
        <v>24</v>
      </c>
      <c r="J245" s="5" t="s">
        <v>46</v>
      </c>
      <c r="K245" s="5" t="s">
        <v>47</v>
      </c>
      <c r="L245" s="5" t="s">
        <v>31</v>
      </c>
      <c r="M245" s="10">
        <v>319556.911</v>
      </c>
    </row>
    <row r="246" spans="1:13" ht="20.25" customHeight="1">
      <c r="A246" s="134"/>
      <c r="B246" s="130"/>
      <c r="C246" s="16"/>
      <c r="D246" s="16"/>
      <c r="E246" s="16"/>
      <c r="F246" s="16"/>
      <c r="G246" s="16"/>
      <c r="H246" s="5" t="s">
        <v>27</v>
      </c>
      <c r="I246" s="5" t="s">
        <v>24</v>
      </c>
      <c r="J246" s="5" t="s">
        <v>46</v>
      </c>
      <c r="K246" s="5" t="s">
        <v>47</v>
      </c>
      <c r="L246" s="5" t="s">
        <v>32</v>
      </c>
      <c r="M246" s="10">
        <v>10521.136</v>
      </c>
    </row>
    <row r="247" spans="1:13" ht="39.75" customHeight="1">
      <c r="A247" s="132" t="s">
        <v>48</v>
      </c>
      <c r="B247" s="129" t="s">
        <v>49</v>
      </c>
      <c r="C247" s="16"/>
      <c r="D247" s="16"/>
      <c r="E247" s="16"/>
      <c r="F247" s="16"/>
      <c r="G247" s="16"/>
      <c r="H247" s="5" t="s">
        <v>27</v>
      </c>
      <c r="I247" s="5" t="s">
        <v>24</v>
      </c>
      <c r="J247" s="5" t="s">
        <v>46</v>
      </c>
      <c r="K247" s="5" t="s">
        <v>50</v>
      </c>
      <c r="L247" s="5" t="s">
        <v>31</v>
      </c>
      <c r="M247" s="10">
        <v>1421956.9</v>
      </c>
    </row>
    <row r="248" spans="1:13" ht="39.75" customHeight="1">
      <c r="A248" s="134"/>
      <c r="B248" s="130"/>
      <c r="C248" s="16"/>
      <c r="D248" s="16"/>
      <c r="E248" s="16"/>
      <c r="F248" s="16"/>
      <c r="G248" s="16"/>
      <c r="H248" s="5" t="s">
        <v>27</v>
      </c>
      <c r="I248" s="5" t="s">
        <v>24</v>
      </c>
      <c r="J248" s="5" t="s">
        <v>46</v>
      </c>
      <c r="K248" s="5" t="s">
        <v>50</v>
      </c>
      <c r="L248" s="5" t="s">
        <v>32</v>
      </c>
      <c r="M248" s="10">
        <v>30395.6</v>
      </c>
    </row>
    <row r="249" spans="1:13" ht="39" customHeight="1">
      <c r="A249" s="4" t="s">
        <v>51</v>
      </c>
      <c r="B249" s="16" t="s">
        <v>52</v>
      </c>
      <c r="C249" s="16"/>
      <c r="D249" s="16"/>
      <c r="E249" s="16"/>
      <c r="F249" s="16"/>
      <c r="G249" s="16"/>
      <c r="H249" s="5" t="s">
        <v>27</v>
      </c>
      <c r="I249" s="5" t="s">
        <v>24</v>
      </c>
      <c r="J249" s="5" t="s">
        <v>46</v>
      </c>
      <c r="K249" s="5" t="s">
        <v>53</v>
      </c>
      <c r="L249" s="5" t="s">
        <v>31</v>
      </c>
      <c r="M249" s="10">
        <v>308304.509</v>
      </c>
    </row>
    <row r="250" spans="1:13" ht="25.5">
      <c r="A250" s="4" t="s">
        <v>54</v>
      </c>
      <c r="B250" s="16" t="s">
        <v>55</v>
      </c>
      <c r="C250" s="16"/>
      <c r="D250" s="16"/>
      <c r="E250" s="16"/>
      <c r="F250" s="16"/>
      <c r="G250" s="16"/>
      <c r="H250" s="5" t="s">
        <v>27</v>
      </c>
      <c r="I250" s="5" t="s">
        <v>24</v>
      </c>
      <c r="J250" s="5" t="s">
        <v>46</v>
      </c>
      <c r="K250" s="5" t="s">
        <v>56</v>
      </c>
      <c r="L250" s="5" t="s">
        <v>31</v>
      </c>
      <c r="M250" s="10">
        <v>8690</v>
      </c>
    </row>
    <row r="251" spans="1:13" ht="15">
      <c r="A251" s="132" t="s">
        <v>57</v>
      </c>
      <c r="B251" s="129" t="s">
        <v>58</v>
      </c>
      <c r="C251" s="16"/>
      <c r="D251" s="16"/>
      <c r="E251" s="16"/>
      <c r="F251" s="16"/>
      <c r="G251" s="16"/>
      <c r="H251" s="5" t="s">
        <v>27</v>
      </c>
      <c r="I251" s="5" t="s">
        <v>24</v>
      </c>
      <c r="J251" s="5" t="s">
        <v>25</v>
      </c>
      <c r="K251" s="5" t="s">
        <v>59</v>
      </c>
      <c r="L251" s="5" t="s">
        <v>30</v>
      </c>
      <c r="M251" s="10">
        <v>3018</v>
      </c>
    </row>
    <row r="252" spans="1:13" ht="15">
      <c r="A252" s="133"/>
      <c r="B252" s="131"/>
      <c r="C252" s="16"/>
      <c r="D252" s="16"/>
      <c r="E252" s="16"/>
      <c r="F252" s="16"/>
      <c r="G252" s="16"/>
      <c r="H252" s="5" t="s">
        <v>27</v>
      </c>
      <c r="I252" s="5" t="s">
        <v>24</v>
      </c>
      <c r="J252" s="5" t="s">
        <v>25</v>
      </c>
      <c r="K252" s="5" t="s">
        <v>59</v>
      </c>
      <c r="L252" s="5" t="s">
        <v>29</v>
      </c>
      <c r="M252" s="10">
        <v>61154.100000000006</v>
      </c>
    </row>
    <row r="253" spans="1:13" ht="15">
      <c r="A253" s="134"/>
      <c r="B253" s="130"/>
      <c r="C253" s="16"/>
      <c r="D253" s="16"/>
      <c r="E253" s="16"/>
      <c r="F253" s="16"/>
      <c r="G253" s="16"/>
      <c r="H253" s="5" t="s">
        <v>27</v>
      </c>
      <c r="I253" s="5" t="s">
        <v>24</v>
      </c>
      <c r="J253" s="5" t="s">
        <v>25</v>
      </c>
      <c r="K253" s="5" t="s">
        <v>59</v>
      </c>
      <c r="L253" s="5" t="s">
        <v>60</v>
      </c>
      <c r="M253" s="10">
        <v>1400.5</v>
      </c>
    </row>
    <row r="254" spans="1:13" ht="15">
      <c r="A254" s="132" t="s">
        <v>61</v>
      </c>
      <c r="B254" s="129" t="s">
        <v>62</v>
      </c>
      <c r="C254" s="16"/>
      <c r="D254" s="16"/>
      <c r="E254" s="16"/>
      <c r="F254" s="16"/>
      <c r="G254" s="16"/>
      <c r="H254" s="5" t="s">
        <v>27</v>
      </c>
      <c r="I254" s="5" t="s">
        <v>24</v>
      </c>
      <c r="J254" s="5" t="s">
        <v>46</v>
      </c>
      <c r="K254" s="5" t="s">
        <v>59</v>
      </c>
      <c r="L254" s="5" t="s">
        <v>29</v>
      </c>
      <c r="M254" s="10">
        <v>110952.5</v>
      </c>
    </row>
    <row r="255" spans="1:13" ht="15">
      <c r="A255" s="134"/>
      <c r="B255" s="130"/>
      <c r="C255" s="16"/>
      <c r="D255" s="16"/>
      <c r="E255" s="16"/>
      <c r="F255" s="16"/>
      <c r="G255" s="16"/>
      <c r="H255" s="5" t="s">
        <v>27</v>
      </c>
      <c r="I255" s="5" t="s">
        <v>24</v>
      </c>
      <c r="J255" s="5" t="s">
        <v>46</v>
      </c>
      <c r="K255" s="5" t="s">
        <v>59</v>
      </c>
      <c r="L255" s="5" t="s">
        <v>60</v>
      </c>
      <c r="M255" s="10">
        <v>2009.5</v>
      </c>
    </row>
    <row r="256" spans="1:13" ht="15">
      <c r="A256" s="132" t="s">
        <v>63</v>
      </c>
      <c r="B256" s="129" t="s">
        <v>64</v>
      </c>
      <c r="C256" s="16"/>
      <c r="D256" s="16"/>
      <c r="E256" s="16"/>
      <c r="F256" s="16"/>
      <c r="G256" s="16"/>
      <c r="H256" s="5" t="s">
        <v>27</v>
      </c>
      <c r="I256" s="5" t="s">
        <v>24</v>
      </c>
      <c r="J256" s="5" t="s">
        <v>24</v>
      </c>
      <c r="K256" s="5" t="s">
        <v>59</v>
      </c>
      <c r="L256" s="5" t="s">
        <v>29</v>
      </c>
      <c r="M256" s="10">
        <v>4635.23</v>
      </c>
    </row>
    <row r="257" spans="1:13" ht="15">
      <c r="A257" s="134"/>
      <c r="B257" s="130"/>
      <c r="C257" s="16"/>
      <c r="D257" s="16"/>
      <c r="E257" s="16"/>
      <c r="F257" s="16"/>
      <c r="G257" s="16"/>
      <c r="H257" s="5" t="s">
        <v>27</v>
      </c>
      <c r="I257" s="5" t="s">
        <v>24</v>
      </c>
      <c r="J257" s="5" t="s">
        <v>24</v>
      </c>
      <c r="K257" s="5" t="s">
        <v>59</v>
      </c>
      <c r="L257" s="5" t="s">
        <v>60</v>
      </c>
      <c r="M257" s="10">
        <v>110.67</v>
      </c>
    </row>
    <row r="258" spans="1:13" ht="15">
      <c r="A258" s="132" t="s">
        <v>65</v>
      </c>
      <c r="B258" s="129" t="s">
        <v>66</v>
      </c>
      <c r="C258" s="16"/>
      <c r="D258" s="16"/>
      <c r="E258" s="16"/>
      <c r="F258" s="16"/>
      <c r="G258" s="16"/>
      <c r="H258" s="5" t="s">
        <v>27</v>
      </c>
      <c r="I258" s="5" t="s">
        <v>24</v>
      </c>
      <c r="J258" s="5" t="s">
        <v>25</v>
      </c>
      <c r="K258" s="5" t="s">
        <v>67</v>
      </c>
      <c r="L258" s="5" t="s">
        <v>68</v>
      </c>
      <c r="M258" s="10">
        <v>1413.642</v>
      </c>
    </row>
    <row r="259" spans="1:13" ht="15">
      <c r="A259" s="134"/>
      <c r="B259" s="130"/>
      <c r="C259" s="16"/>
      <c r="D259" s="16"/>
      <c r="E259" s="16"/>
      <c r="F259" s="16"/>
      <c r="G259" s="16"/>
      <c r="H259" s="5" t="s">
        <v>27</v>
      </c>
      <c r="I259" s="5" t="s">
        <v>24</v>
      </c>
      <c r="J259" s="5" t="s">
        <v>25</v>
      </c>
      <c r="K259" s="5" t="s">
        <v>67</v>
      </c>
      <c r="L259" s="5" t="s">
        <v>29</v>
      </c>
      <c r="M259" s="10">
        <v>92996.358</v>
      </c>
    </row>
    <row r="260" spans="1:13" ht="76.5">
      <c r="A260" s="4" t="s">
        <v>69</v>
      </c>
      <c r="B260" s="16" t="s">
        <v>70</v>
      </c>
      <c r="C260" s="16"/>
      <c r="D260" s="16"/>
      <c r="E260" s="16"/>
      <c r="F260" s="16"/>
      <c r="G260" s="16"/>
      <c r="H260" s="5" t="s">
        <v>27</v>
      </c>
      <c r="I260" s="5" t="s">
        <v>24</v>
      </c>
      <c r="J260" s="5" t="s">
        <v>46</v>
      </c>
      <c r="K260" s="5" t="s">
        <v>67</v>
      </c>
      <c r="L260" s="5" t="s">
        <v>29</v>
      </c>
      <c r="M260" s="10">
        <v>27744.2</v>
      </c>
    </row>
    <row r="261" spans="1:13" ht="89.25">
      <c r="A261" s="4" t="s">
        <v>71</v>
      </c>
      <c r="B261" s="16" t="s">
        <v>72</v>
      </c>
      <c r="C261" s="16"/>
      <c r="D261" s="16"/>
      <c r="E261" s="16"/>
      <c r="F261" s="16"/>
      <c r="G261" s="16"/>
      <c r="H261" s="9" t="s">
        <v>27</v>
      </c>
      <c r="I261" s="9" t="s">
        <v>24</v>
      </c>
      <c r="J261" s="8" t="s">
        <v>46</v>
      </c>
      <c r="K261" s="8" t="s">
        <v>67</v>
      </c>
      <c r="L261" s="9" t="s">
        <v>29</v>
      </c>
      <c r="M261" s="13">
        <v>6000</v>
      </c>
    </row>
    <row r="262" spans="1:13" ht="63.75">
      <c r="A262" s="4" t="s">
        <v>73</v>
      </c>
      <c r="B262" s="16" t="s">
        <v>74</v>
      </c>
      <c r="C262" s="16"/>
      <c r="D262" s="16"/>
      <c r="E262" s="16"/>
      <c r="F262" s="16"/>
      <c r="G262" s="16"/>
      <c r="H262" s="5" t="s">
        <v>27</v>
      </c>
      <c r="I262" s="5" t="s">
        <v>24</v>
      </c>
      <c r="J262" s="5" t="s">
        <v>75</v>
      </c>
      <c r="K262" s="5" t="s">
        <v>76</v>
      </c>
      <c r="L262" s="5" t="s">
        <v>31</v>
      </c>
      <c r="M262" s="10">
        <v>116678.2</v>
      </c>
    </row>
    <row r="263" spans="1:13" ht="15">
      <c r="A263" s="132" t="s">
        <v>77</v>
      </c>
      <c r="B263" s="129" t="s">
        <v>78</v>
      </c>
      <c r="C263" s="16"/>
      <c r="D263" s="16"/>
      <c r="E263" s="16"/>
      <c r="F263" s="16"/>
      <c r="G263" s="16"/>
      <c r="H263" s="5" t="s">
        <v>27</v>
      </c>
      <c r="I263" s="5" t="s">
        <v>24</v>
      </c>
      <c r="J263" s="5" t="s">
        <v>75</v>
      </c>
      <c r="K263" s="5" t="s">
        <v>79</v>
      </c>
      <c r="L263" s="5" t="s">
        <v>41</v>
      </c>
      <c r="M263" s="10">
        <v>5443.1</v>
      </c>
    </row>
    <row r="264" spans="1:13" ht="15">
      <c r="A264" s="133"/>
      <c r="B264" s="131"/>
      <c r="C264" s="16"/>
      <c r="D264" s="16"/>
      <c r="E264" s="16"/>
      <c r="F264" s="16"/>
      <c r="G264" s="16"/>
      <c r="H264" s="5" t="s">
        <v>27</v>
      </c>
      <c r="I264" s="5" t="s">
        <v>24</v>
      </c>
      <c r="J264" s="5" t="s">
        <v>75</v>
      </c>
      <c r="K264" s="5" t="s">
        <v>79</v>
      </c>
      <c r="L264" s="5" t="s">
        <v>30</v>
      </c>
      <c r="M264" s="10">
        <v>265</v>
      </c>
    </row>
    <row r="265" spans="1:13" ht="15">
      <c r="A265" s="133"/>
      <c r="B265" s="131"/>
      <c r="C265" s="16"/>
      <c r="D265" s="16"/>
      <c r="E265" s="16"/>
      <c r="F265" s="16"/>
      <c r="G265" s="16"/>
      <c r="H265" s="5" t="s">
        <v>27</v>
      </c>
      <c r="I265" s="5" t="s">
        <v>24</v>
      </c>
      <c r="J265" s="5" t="s">
        <v>75</v>
      </c>
      <c r="K265" s="5" t="s">
        <v>79</v>
      </c>
      <c r="L265" s="5" t="s">
        <v>36</v>
      </c>
      <c r="M265" s="10">
        <v>13.515</v>
      </c>
    </row>
    <row r="266" spans="1:13" ht="15">
      <c r="A266" s="134"/>
      <c r="B266" s="130"/>
      <c r="C266" s="16"/>
      <c r="D266" s="16"/>
      <c r="E266" s="16"/>
      <c r="F266" s="16"/>
      <c r="G266" s="16"/>
      <c r="H266" s="5" t="s">
        <v>27</v>
      </c>
      <c r="I266" s="5" t="s">
        <v>24</v>
      </c>
      <c r="J266" s="5" t="s">
        <v>75</v>
      </c>
      <c r="K266" s="5" t="s">
        <v>79</v>
      </c>
      <c r="L266" s="5" t="s">
        <v>37</v>
      </c>
      <c r="M266" s="10">
        <v>3.985</v>
      </c>
    </row>
    <row r="267" spans="1:13" ht="38.25">
      <c r="A267" s="6" t="s">
        <v>18</v>
      </c>
      <c r="B267" s="11" t="s">
        <v>80</v>
      </c>
      <c r="C267" s="16"/>
      <c r="D267" s="16"/>
      <c r="E267" s="16"/>
      <c r="F267" s="17" t="s">
        <v>17</v>
      </c>
      <c r="G267" s="16"/>
      <c r="H267" s="5" t="s">
        <v>17</v>
      </c>
      <c r="I267" s="5" t="s">
        <v>17</v>
      </c>
      <c r="J267" s="5" t="s">
        <v>17</v>
      </c>
      <c r="K267" s="5" t="s">
        <v>17</v>
      </c>
      <c r="L267" s="5" t="s">
        <v>17</v>
      </c>
      <c r="M267" s="14">
        <f>SUM(M268:M291)</f>
        <v>206767.6</v>
      </c>
    </row>
    <row r="268" spans="1:13" ht="15">
      <c r="A268" s="125" t="s">
        <v>81</v>
      </c>
      <c r="B268" s="129" t="s">
        <v>82</v>
      </c>
      <c r="C268" s="16"/>
      <c r="D268" s="16"/>
      <c r="E268" s="16"/>
      <c r="F268" s="17"/>
      <c r="G268" s="16"/>
      <c r="H268" s="5" t="s">
        <v>27</v>
      </c>
      <c r="I268" s="5" t="s">
        <v>24</v>
      </c>
      <c r="J268" s="5" t="s">
        <v>75</v>
      </c>
      <c r="K268" s="5" t="s">
        <v>110</v>
      </c>
      <c r="L268" s="5" t="s">
        <v>86</v>
      </c>
      <c r="M268" s="10">
        <v>28285</v>
      </c>
    </row>
    <row r="269" spans="1:13" ht="15">
      <c r="A269" s="126"/>
      <c r="B269" s="131"/>
      <c r="C269" s="16"/>
      <c r="D269" s="16"/>
      <c r="E269" s="16"/>
      <c r="F269" s="17"/>
      <c r="G269" s="16"/>
      <c r="H269" s="5" t="s">
        <v>27</v>
      </c>
      <c r="I269" s="5" t="s">
        <v>24</v>
      </c>
      <c r="J269" s="5" t="s">
        <v>75</v>
      </c>
      <c r="K269" s="5" t="s">
        <v>110</v>
      </c>
      <c r="L269" s="5" t="s">
        <v>87</v>
      </c>
      <c r="M269" s="10">
        <v>4699.4</v>
      </c>
    </row>
    <row r="270" spans="1:13" ht="15">
      <c r="A270" s="126"/>
      <c r="B270" s="131"/>
      <c r="C270" s="16"/>
      <c r="D270" s="16"/>
      <c r="E270" s="16"/>
      <c r="F270" s="17"/>
      <c r="G270" s="16"/>
      <c r="H270" s="5" t="s">
        <v>27</v>
      </c>
      <c r="I270" s="5" t="s">
        <v>24</v>
      </c>
      <c r="J270" s="5" t="s">
        <v>75</v>
      </c>
      <c r="K270" s="5" t="s">
        <v>111</v>
      </c>
      <c r="L270" s="5" t="s">
        <v>87</v>
      </c>
      <c r="M270" s="10">
        <v>80.5</v>
      </c>
    </row>
    <row r="271" spans="1:13" ht="15">
      <c r="A271" s="126"/>
      <c r="B271" s="131"/>
      <c r="C271" s="16"/>
      <c r="D271" s="16"/>
      <c r="E271" s="16"/>
      <c r="F271" s="17"/>
      <c r="G271" s="16"/>
      <c r="H271" s="5" t="s">
        <v>27</v>
      </c>
      <c r="I271" s="5" t="s">
        <v>24</v>
      </c>
      <c r="J271" s="5" t="s">
        <v>75</v>
      </c>
      <c r="K271" s="5" t="s">
        <v>111</v>
      </c>
      <c r="L271" s="5" t="s">
        <v>30</v>
      </c>
      <c r="M271" s="10">
        <v>3449.3</v>
      </c>
    </row>
    <row r="272" spans="1:13" ht="15">
      <c r="A272" s="126"/>
      <c r="B272" s="131"/>
      <c r="C272" s="16"/>
      <c r="D272" s="16"/>
      <c r="E272" s="16"/>
      <c r="F272" s="17"/>
      <c r="G272" s="16"/>
      <c r="H272" s="5" t="s">
        <v>27</v>
      </c>
      <c r="I272" s="5" t="s">
        <v>24</v>
      </c>
      <c r="J272" s="5" t="s">
        <v>75</v>
      </c>
      <c r="K272" s="5" t="s">
        <v>111</v>
      </c>
      <c r="L272" s="5" t="s">
        <v>36</v>
      </c>
      <c r="M272" s="10">
        <v>128.4</v>
      </c>
    </row>
    <row r="273" spans="1:13" ht="15">
      <c r="A273" s="126"/>
      <c r="B273" s="131"/>
      <c r="C273" s="16"/>
      <c r="D273" s="16"/>
      <c r="E273" s="16"/>
      <c r="F273" s="17"/>
      <c r="G273" s="16"/>
      <c r="H273" s="5" t="s">
        <v>27</v>
      </c>
      <c r="I273" s="5" t="s">
        <v>24</v>
      </c>
      <c r="J273" s="5" t="s">
        <v>75</v>
      </c>
      <c r="K273" s="5" t="s">
        <v>111</v>
      </c>
      <c r="L273" s="5" t="s">
        <v>37</v>
      </c>
      <c r="M273" s="10">
        <v>4.4</v>
      </c>
    </row>
    <row r="274" spans="1:13" ht="15">
      <c r="A274" s="127"/>
      <c r="B274" s="130"/>
      <c r="C274" s="16"/>
      <c r="D274" s="16"/>
      <c r="E274" s="16"/>
      <c r="F274" s="17"/>
      <c r="G274" s="16"/>
      <c r="H274" s="5" t="s">
        <v>27</v>
      </c>
      <c r="I274" s="5" t="s">
        <v>24</v>
      </c>
      <c r="J274" s="5" t="s">
        <v>75</v>
      </c>
      <c r="K274" s="5" t="s">
        <v>112</v>
      </c>
      <c r="L274" s="5" t="s">
        <v>30</v>
      </c>
      <c r="M274" s="13">
        <v>1707.4</v>
      </c>
    </row>
    <row r="275" spans="1:13" ht="15">
      <c r="A275" s="125" t="s">
        <v>83</v>
      </c>
      <c r="B275" s="129" t="s">
        <v>84</v>
      </c>
      <c r="C275" s="16"/>
      <c r="D275" s="16"/>
      <c r="E275" s="16"/>
      <c r="F275" s="17"/>
      <c r="G275" s="16"/>
      <c r="H275" s="5" t="s">
        <v>27</v>
      </c>
      <c r="I275" s="5" t="s">
        <v>24</v>
      </c>
      <c r="J275" s="5" t="s">
        <v>75</v>
      </c>
      <c r="K275" s="5" t="s">
        <v>85</v>
      </c>
      <c r="L275" s="5" t="s">
        <v>86</v>
      </c>
      <c r="M275" s="10">
        <v>1878.7</v>
      </c>
    </row>
    <row r="276" spans="1:13" ht="15">
      <c r="A276" s="126"/>
      <c r="B276" s="131"/>
      <c r="C276" s="16"/>
      <c r="D276" s="16"/>
      <c r="E276" s="16"/>
      <c r="F276" s="17"/>
      <c r="G276" s="16"/>
      <c r="H276" s="5" t="s">
        <v>27</v>
      </c>
      <c r="I276" s="5" t="s">
        <v>24</v>
      </c>
      <c r="J276" s="5" t="s">
        <v>75</v>
      </c>
      <c r="K276" s="5" t="s">
        <v>85</v>
      </c>
      <c r="L276" s="5" t="s">
        <v>87</v>
      </c>
      <c r="M276" s="10">
        <v>340.5</v>
      </c>
    </row>
    <row r="277" spans="1:13" ht="15">
      <c r="A277" s="126"/>
      <c r="B277" s="131"/>
      <c r="C277" s="16"/>
      <c r="D277" s="16"/>
      <c r="E277" s="16"/>
      <c r="F277" s="17"/>
      <c r="G277" s="16"/>
      <c r="H277" s="5" t="s">
        <v>27</v>
      </c>
      <c r="I277" s="5" t="s">
        <v>24</v>
      </c>
      <c r="J277" s="5" t="s">
        <v>75</v>
      </c>
      <c r="K277" s="5" t="s">
        <v>85</v>
      </c>
      <c r="L277" s="5" t="s">
        <v>30</v>
      </c>
      <c r="M277" s="10">
        <v>253.6</v>
      </c>
    </row>
    <row r="278" spans="1:13" ht="15">
      <c r="A278" s="126"/>
      <c r="B278" s="131"/>
      <c r="C278" s="16"/>
      <c r="D278" s="16"/>
      <c r="E278" s="16"/>
      <c r="F278" s="17"/>
      <c r="G278" s="16"/>
      <c r="H278" s="5" t="s">
        <v>27</v>
      </c>
      <c r="I278" s="5" t="s">
        <v>24</v>
      </c>
      <c r="J278" s="5" t="s">
        <v>75</v>
      </c>
      <c r="K278" s="5" t="s">
        <v>88</v>
      </c>
      <c r="L278" s="5" t="s">
        <v>86</v>
      </c>
      <c r="M278" s="10">
        <v>2114.7</v>
      </c>
    </row>
    <row r="279" spans="1:13" ht="15">
      <c r="A279" s="126"/>
      <c r="B279" s="131"/>
      <c r="C279" s="16"/>
      <c r="D279" s="16"/>
      <c r="E279" s="16"/>
      <c r="F279" s="17"/>
      <c r="G279" s="16"/>
      <c r="H279" s="5" t="s">
        <v>27</v>
      </c>
      <c r="I279" s="5" t="s">
        <v>24</v>
      </c>
      <c r="J279" s="5" t="s">
        <v>75</v>
      </c>
      <c r="K279" s="5" t="s">
        <v>88</v>
      </c>
      <c r="L279" s="5" t="s">
        <v>87</v>
      </c>
      <c r="M279" s="10">
        <v>383.2</v>
      </c>
    </row>
    <row r="280" spans="1:13" ht="15">
      <c r="A280" s="126"/>
      <c r="B280" s="131"/>
      <c r="C280" s="16"/>
      <c r="D280" s="16"/>
      <c r="E280" s="16"/>
      <c r="F280" s="17"/>
      <c r="G280" s="16"/>
      <c r="H280" s="5" t="s">
        <v>27</v>
      </c>
      <c r="I280" s="5" t="s">
        <v>24</v>
      </c>
      <c r="J280" s="5" t="s">
        <v>75</v>
      </c>
      <c r="K280" s="5" t="s">
        <v>88</v>
      </c>
      <c r="L280" s="5" t="s">
        <v>30</v>
      </c>
      <c r="M280" s="10">
        <v>337.8</v>
      </c>
    </row>
    <row r="281" spans="1:13" ht="15">
      <c r="A281" s="126"/>
      <c r="B281" s="131"/>
      <c r="C281" s="16"/>
      <c r="D281" s="16"/>
      <c r="E281" s="16"/>
      <c r="F281" s="17"/>
      <c r="G281" s="16"/>
      <c r="H281" s="5" t="s">
        <v>27</v>
      </c>
      <c r="I281" s="5" t="s">
        <v>24</v>
      </c>
      <c r="J281" s="5" t="s">
        <v>75</v>
      </c>
      <c r="K281" s="5" t="s">
        <v>89</v>
      </c>
      <c r="L281" s="5" t="s">
        <v>30</v>
      </c>
      <c r="M281" s="10">
        <v>238.2</v>
      </c>
    </row>
    <row r="282" spans="1:13" ht="15">
      <c r="A282" s="127"/>
      <c r="B282" s="130"/>
      <c r="C282" s="16"/>
      <c r="D282" s="16"/>
      <c r="E282" s="16"/>
      <c r="F282" s="17"/>
      <c r="G282" s="16"/>
      <c r="H282" s="5" t="s">
        <v>27</v>
      </c>
      <c r="I282" s="5" t="s">
        <v>24</v>
      </c>
      <c r="J282" s="5" t="s">
        <v>75</v>
      </c>
      <c r="K282" s="5" t="s">
        <v>90</v>
      </c>
      <c r="L282" s="5" t="s">
        <v>30</v>
      </c>
      <c r="M282" s="10">
        <v>232.4</v>
      </c>
    </row>
    <row r="283" spans="1:13" ht="50.25" customHeight="1">
      <c r="A283" s="125" t="s">
        <v>91</v>
      </c>
      <c r="B283" s="129" t="s">
        <v>122</v>
      </c>
      <c r="C283" s="16"/>
      <c r="D283" s="16"/>
      <c r="E283" s="16"/>
      <c r="F283" s="17"/>
      <c r="G283" s="16"/>
      <c r="H283" s="5" t="s">
        <v>27</v>
      </c>
      <c r="I283" s="5" t="s">
        <v>93</v>
      </c>
      <c r="J283" s="5" t="s">
        <v>94</v>
      </c>
      <c r="K283" s="5" t="s">
        <v>95</v>
      </c>
      <c r="L283" s="5" t="s">
        <v>30</v>
      </c>
      <c r="M283" s="10">
        <v>202.3</v>
      </c>
    </row>
    <row r="284" spans="1:13" ht="50.25" customHeight="1">
      <c r="A284" s="127"/>
      <c r="B284" s="130"/>
      <c r="C284" s="16"/>
      <c r="D284" s="16"/>
      <c r="E284" s="16"/>
      <c r="F284" s="17"/>
      <c r="G284" s="16"/>
      <c r="H284" s="5" t="s">
        <v>27</v>
      </c>
      <c r="I284" s="5" t="s">
        <v>93</v>
      </c>
      <c r="J284" s="5" t="s">
        <v>94</v>
      </c>
      <c r="K284" s="5" t="s">
        <v>95</v>
      </c>
      <c r="L284" s="5" t="s">
        <v>96</v>
      </c>
      <c r="M284" s="10">
        <v>63222</v>
      </c>
    </row>
    <row r="285" spans="1:13" ht="15" customHeight="1">
      <c r="A285" s="137" t="s">
        <v>99</v>
      </c>
      <c r="B285" s="129" t="s">
        <v>123</v>
      </c>
      <c r="C285" s="16"/>
      <c r="D285" s="16"/>
      <c r="E285" s="16"/>
      <c r="F285" s="17"/>
      <c r="G285" s="16"/>
      <c r="H285" s="5" t="s">
        <v>27</v>
      </c>
      <c r="I285" s="5" t="s">
        <v>93</v>
      </c>
      <c r="J285" s="5" t="s">
        <v>94</v>
      </c>
      <c r="K285" s="5" t="s">
        <v>97</v>
      </c>
      <c r="L285" s="5" t="s">
        <v>30</v>
      </c>
      <c r="M285" s="10">
        <v>41</v>
      </c>
    </row>
    <row r="286" spans="1:13" ht="15">
      <c r="A286" s="138"/>
      <c r="B286" s="131"/>
      <c r="C286" s="16"/>
      <c r="D286" s="16"/>
      <c r="E286" s="16"/>
      <c r="F286" s="17"/>
      <c r="G286" s="16"/>
      <c r="H286" s="5" t="s">
        <v>27</v>
      </c>
      <c r="I286" s="5" t="s">
        <v>93</v>
      </c>
      <c r="J286" s="5" t="s">
        <v>94</v>
      </c>
      <c r="K286" s="5" t="s">
        <v>97</v>
      </c>
      <c r="L286" s="5" t="s">
        <v>98</v>
      </c>
      <c r="M286" s="10">
        <v>13702.8</v>
      </c>
    </row>
    <row r="287" spans="1:13" ht="15" customHeight="1">
      <c r="A287" s="138"/>
      <c r="B287" s="131"/>
      <c r="C287" s="16"/>
      <c r="D287" s="16"/>
      <c r="E287" s="16"/>
      <c r="F287" s="17"/>
      <c r="G287" s="16"/>
      <c r="H287" s="5" t="s">
        <v>27</v>
      </c>
      <c r="I287" s="5" t="s">
        <v>93</v>
      </c>
      <c r="J287" s="5" t="s">
        <v>94</v>
      </c>
      <c r="K287" s="5" t="s">
        <v>103</v>
      </c>
      <c r="L287" s="5" t="s">
        <v>30</v>
      </c>
      <c r="M287" s="10">
        <v>16.9</v>
      </c>
    </row>
    <row r="288" spans="1:13" ht="15">
      <c r="A288" s="138"/>
      <c r="B288" s="131"/>
      <c r="C288" s="16"/>
      <c r="D288" s="16"/>
      <c r="E288" s="16"/>
      <c r="F288" s="17"/>
      <c r="G288" s="16"/>
      <c r="H288" s="5" t="s">
        <v>27</v>
      </c>
      <c r="I288" s="5" t="s">
        <v>93</v>
      </c>
      <c r="J288" s="5" t="s">
        <v>94</v>
      </c>
      <c r="K288" s="5" t="s">
        <v>103</v>
      </c>
      <c r="L288" s="5" t="s">
        <v>98</v>
      </c>
      <c r="M288" s="10">
        <v>8252.4</v>
      </c>
    </row>
    <row r="289" spans="1:13" ht="15" customHeight="1">
      <c r="A289" s="138"/>
      <c r="B289" s="131"/>
      <c r="C289" s="16"/>
      <c r="D289" s="16"/>
      <c r="E289" s="16"/>
      <c r="F289" s="17"/>
      <c r="G289" s="16"/>
      <c r="H289" s="5" t="s">
        <v>27</v>
      </c>
      <c r="I289" s="5" t="s">
        <v>93</v>
      </c>
      <c r="J289" s="5" t="s">
        <v>94</v>
      </c>
      <c r="K289" s="5" t="s">
        <v>104</v>
      </c>
      <c r="L289" s="5" t="s">
        <v>30</v>
      </c>
      <c r="M289" s="10">
        <v>220.2</v>
      </c>
    </row>
    <row r="290" spans="1:13" ht="15">
      <c r="A290" s="139"/>
      <c r="B290" s="130"/>
      <c r="C290" s="16"/>
      <c r="D290" s="16"/>
      <c r="E290" s="16"/>
      <c r="F290" s="17"/>
      <c r="G290" s="16"/>
      <c r="H290" s="5" t="s">
        <v>27</v>
      </c>
      <c r="I290" s="5" t="s">
        <v>93</v>
      </c>
      <c r="J290" s="5" t="s">
        <v>94</v>
      </c>
      <c r="K290" s="5" t="s">
        <v>104</v>
      </c>
      <c r="L290" s="5" t="s">
        <v>98</v>
      </c>
      <c r="M290" s="10">
        <v>73398.1</v>
      </c>
    </row>
    <row r="291" spans="1:13" ht="165.75">
      <c r="A291" s="6" t="s">
        <v>108</v>
      </c>
      <c r="B291" s="6" t="s">
        <v>124</v>
      </c>
      <c r="C291" s="16"/>
      <c r="D291" s="16"/>
      <c r="E291" s="16"/>
      <c r="F291" s="17"/>
      <c r="G291" s="16"/>
      <c r="H291" s="5" t="s">
        <v>27</v>
      </c>
      <c r="I291" s="5" t="s">
        <v>24</v>
      </c>
      <c r="J291" s="5" t="s">
        <v>46</v>
      </c>
      <c r="K291" s="5" t="s">
        <v>109</v>
      </c>
      <c r="L291" s="5" t="s">
        <v>96</v>
      </c>
      <c r="M291" s="10">
        <v>3578.4</v>
      </c>
    </row>
    <row r="292" spans="1:13" ht="15">
      <c r="A292" s="128" t="s">
        <v>19</v>
      </c>
      <c r="B292" s="128"/>
      <c r="C292" s="128"/>
      <c r="D292" s="128"/>
      <c r="E292" s="128"/>
      <c r="F292" s="128"/>
      <c r="G292" s="128"/>
      <c r="H292" s="5" t="s">
        <v>17</v>
      </c>
      <c r="I292" s="5" t="s">
        <v>17</v>
      </c>
      <c r="J292" s="5" t="s">
        <v>17</v>
      </c>
      <c r="K292" s="5" t="s">
        <v>17</v>
      </c>
      <c r="L292" s="5" t="s">
        <v>17</v>
      </c>
      <c r="M292" s="14">
        <f>M233+M267</f>
        <v>4587517.89</v>
      </c>
    </row>
    <row r="295" spans="1:13" ht="15">
      <c r="A295" s="136" t="s">
        <v>1</v>
      </c>
      <c r="B295" s="136"/>
      <c r="C295" s="136"/>
      <c r="D295" s="136"/>
      <c r="E295" s="136"/>
      <c r="F295" s="136"/>
      <c r="G295" s="136"/>
      <c r="H295" s="136"/>
      <c r="I295" s="136"/>
      <c r="J295" s="136"/>
      <c r="K295" s="136"/>
      <c r="L295" s="136"/>
      <c r="M295" s="136"/>
    </row>
    <row r="296" spans="1:13" ht="15">
      <c r="A296" s="136" t="s">
        <v>2</v>
      </c>
      <c r="B296" s="136"/>
      <c r="C296" s="136"/>
      <c r="D296" s="136"/>
      <c r="E296" s="136"/>
      <c r="F296" s="136"/>
      <c r="G296" s="136"/>
      <c r="H296" s="136"/>
      <c r="I296" s="136"/>
      <c r="J296" s="136"/>
      <c r="K296" s="136"/>
      <c r="L296" s="136"/>
      <c r="M296" s="136"/>
    </row>
    <row r="297" spans="1:13" ht="15">
      <c r="A297" s="136" t="s">
        <v>116</v>
      </c>
      <c r="B297" s="136"/>
      <c r="C297" s="136"/>
      <c r="D297" s="136"/>
      <c r="E297" s="136"/>
      <c r="F297" s="136"/>
      <c r="G297" s="136"/>
      <c r="H297" s="136"/>
      <c r="I297" s="136"/>
      <c r="J297" s="136"/>
      <c r="K297" s="136"/>
      <c r="L297" s="136"/>
      <c r="M297" s="136"/>
    </row>
    <row r="298" spans="1:13" ht="15">
      <c r="A298" s="136" t="s">
        <v>22</v>
      </c>
      <c r="B298" s="136"/>
      <c r="C298" s="136"/>
      <c r="D298" s="136"/>
      <c r="E298" s="136"/>
      <c r="F298" s="136"/>
      <c r="G298" s="136"/>
      <c r="H298" s="136"/>
      <c r="I298" s="136"/>
      <c r="J298" s="136"/>
      <c r="K298" s="136"/>
      <c r="L298" s="136"/>
      <c r="M298" s="136"/>
    </row>
    <row r="299" spans="1:13" ht="15">
      <c r="A299" s="136" t="s">
        <v>3</v>
      </c>
      <c r="B299" s="136"/>
      <c r="C299" s="136"/>
      <c r="D299" s="136"/>
      <c r="E299" s="136"/>
      <c r="F299" s="136"/>
      <c r="G299" s="136"/>
      <c r="H299" s="136"/>
      <c r="I299" s="136"/>
      <c r="J299" s="136"/>
      <c r="K299" s="136"/>
      <c r="L299" s="136"/>
      <c r="M299" s="136"/>
    </row>
    <row r="300" ht="15">
      <c r="A300" s="2"/>
    </row>
    <row r="301" spans="1:13" ht="15">
      <c r="A301" s="128"/>
      <c r="B301" s="128"/>
      <c r="C301" s="135" t="s">
        <v>23</v>
      </c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</row>
    <row r="302" spans="1:13" ht="15">
      <c r="A302" s="128"/>
      <c r="B302" s="128"/>
      <c r="C302" s="135" t="s">
        <v>4</v>
      </c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</row>
    <row r="303" spans="1:13" ht="15">
      <c r="A303" s="135" t="s">
        <v>5</v>
      </c>
      <c r="B303" s="135" t="s">
        <v>20</v>
      </c>
      <c r="C303" s="135" t="s">
        <v>6</v>
      </c>
      <c r="D303" s="135" t="s">
        <v>7</v>
      </c>
      <c r="E303" s="135" t="s">
        <v>21</v>
      </c>
      <c r="F303" s="135" t="s">
        <v>8</v>
      </c>
      <c r="G303" s="135" t="s">
        <v>9</v>
      </c>
      <c r="H303" s="135" t="s">
        <v>10</v>
      </c>
      <c r="I303" s="135"/>
      <c r="J303" s="135"/>
      <c r="K303" s="135"/>
      <c r="L303" s="135"/>
      <c r="M303" s="135" t="s">
        <v>11</v>
      </c>
    </row>
    <row r="304" spans="1:13" ht="15">
      <c r="A304" s="135"/>
      <c r="B304" s="135"/>
      <c r="C304" s="135"/>
      <c r="D304" s="135"/>
      <c r="E304" s="135"/>
      <c r="F304" s="135"/>
      <c r="G304" s="135"/>
      <c r="H304" s="17" t="s">
        <v>12</v>
      </c>
      <c r="I304" s="17" t="s">
        <v>13</v>
      </c>
      <c r="J304" s="17" t="s">
        <v>14</v>
      </c>
      <c r="K304" s="17" t="s">
        <v>15</v>
      </c>
      <c r="L304" s="17" t="s">
        <v>16</v>
      </c>
      <c r="M304" s="135"/>
    </row>
    <row r="305" spans="1:13" ht="38.25">
      <c r="A305" s="7">
        <v>1</v>
      </c>
      <c r="B305" s="11" t="s">
        <v>33</v>
      </c>
      <c r="C305" s="16"/>
      <c r="D305" s="16"/>
      <c r="E305" s="16"/>
      <c r="F305" s="17" t="s">
        <v>17</v>
      </c>
      <c r="G305" s="16"/>
      <c r="H305" s="17" t="s">
        <v>17</v>
      </c>
      <c r="I305" s="17" t="s">
        <v>17</v>
      </c>
      <c r="J305" s="17" t="s">
        <v>17</v>
      </c>
      <c r="K305" s="17" t="s">
        <v>17</v>
      </c>
      <c r="L305" s="17" t="s">
        <v>17</v>
      </c>
      <c r="M305" s="14">
        <f>SUM(M306:M338)</f>
        <v>4380750.29</v>
      </c>
    </row>
    <row r="306" spans="1:13" ht="15">
      <c r="A306" s="132" t="s">
        <v>34</v>
      </c>
      <c r="B306" s="116" t="s">
        <v>35</v>
      </c>
      <c r="C306" s="16"/>
      <c r="D306" s="16"/>
      <c r="E306" s="16"/>
      <c r="F306" s="17"/>
      <c r="G306" s="16"/>
      <c r="H306" s="5">
        <v>974</v>
      </c>
      <c r="I306" s="5" t="s">
        <v>24</v>
      </c>
      <c r="J306" s="5" t="s">
        <v>25</v>
      </c>
      <c r="K306" s="5" t="s">
        <v>26</v>
      </c>
      <c r="L306" s="17">
        <v>111</v>
      </c>
      <c r="M306" s="10">
        <v>1323.04</v>
      </c>
    </row>
    <row r="307" spans="1:13" ht="15">
      <c r="A307" s="133"/>
      <c r="B307" s="117"/>
      <c r="C307" s="16"/>
      <c r="D307" s="16"/>
      <c r="E307" s="16"/>
      <c r="F307" s="16"/>
      <c r="G307" s="16"/>
      <c r="H307" s="5">
        <v>974</v>
      </c>
      <c r="I307" s="5" t="s">
        <v>24</v>
      </c>
      <c r="J307" s="5" t="s">
        <v>25</v>
      </c>
      <c r="K307" s="5" t="s">
        <v>26</v>
      </c>
      <c r="L307" s="5" t="s">
        <v>30</v>
      </c>
      <c r="M307" s="10">
        <v>2197.4</v>
      </c>
    </row>
    <row r="308" spans="1:13" ht="15">
      <c r="A308" s="133"/>
      <c r="B308" s="117"/>
      <c r="C308" s="16"/>
      <c r="D308" s="16"/>
      <c r="E308" s="16"/>
      <c r="F308" s="16"/>
      <c r="G308" s="16"/>
      <c r="H308" s="5">
        <v>974</v>
      </c>
      <c r="I308" s="5" t="s">
        <v>24</v>
      </c>
      <c r="J308" s="5" t="s">
        <v>25</v>
      </c>
      <c r="K308" s="5" t="s">
        <v>26</v>
      </c>
      <c r="L308" s="5" t="s">
        <v>31</v>
      </c>
      <c r="M308" s="10">
        <v>333980.344</v>
      </c>
    </row>
    <row r="309" spans="1:13" ht="15">
      <c r="A309" s="133"/>
      <c r="B309" s="117"/>
      <c r="C309" s="16"/>
      <c r="D309" s="16"/>
      <c r="E309" s="16"/>
      <c r="F309" s="16"/>
      <c r="G309" s="16"/>
      <c r="H309" s="5">
        <v>974</v>
      </c>
      <c r="I309" s="5" t="s">
        <v>24</v>
      </c>
      <c r="J309" s="5" t="s">
        <v>25</v>
      </c>
      <c r="K309" s="5" t="s">
        <v>26</v>
      </c>
      <c r="L309" s="5" t="s">
        <v>32</v>
      </c>
      <c r="M309" s="10">
        <v>5641.88</v>
      </c>
    </row>
    <row r="310" spans="1:13" ht="15">
      <c r="A310" s="133"/>
      <c r="B310" s="117"/>
      <c r="C310" s="16"/>
      <c r="D310" s="16"/>
      <c r="E310" s="16"/>
      <c r="F310" s="16"/>
      <c r="G310" s="16"/>
      <c r="H310" s="5">
        <v>974</v>
      </c>
      <c r="I310" s="5" t="s">
        <v>24</v>
      </c>
      <c r="J310" s="5" t="s">
        <v>25</v>
      </c>
      <c r="K310" s="5" t="s">
        <v>26</v>
      </c>
      <c r="L310" s="5" t="s">
        <v>36</v>
      </c>
      <c r="M310" s="10">
        <v>656.47</v>
      </c>
    </row>
    <row r="311" spans="1:13" ht="15">
      <c r="A311" s="134"/>
      <c r="B311" s="118"/>
      <c r="C311" s="16"/>
      <c r="D311" s="16"/>
      <c r="E311" s="16"/>
      <c r="F311" s="16"/>
      <c r="G311" s="16"/>
      <c r="H311" s="5">
        <v>974</v>
      </c>
      <c r="I311" s="5" t="s">
        <v>24</v>
      </c>
      <c r="J311" s="5" t="s">
        <v>25</v>
      </c>
      <c r="K311" s="5" t="s">
        <v>26</v>
      </c>
      <c r="L311" s="5" t="s">
        <v>37</v>
      </c>
      <c r="M311" s="10">
        <v>0</v>
      </c>
    </row>
    <row r="312" spans="1:13" ht="51">
      <c r="A312" s="4" t="s">
        <v>38</v>
      </c>
      <c r="B312" s="16" t="s">
        <v>39</v>
      </c>
      <c r="C312" s="16"/>
      <c r="D312" s="16"/>
      <c r="E312" s="16"/>
      <c r="F312" s="16"/>
      <c r="G312" s="16"/>
      <c r="H312" s="5" t="s">
        <v>27</v>
      </c>
      <c r="I312" s="5" t="s">
        <v>24</v>
      </c>
      <c r="J312" s="5" t="s">
        <v>25</v>
      </c>
      <c r="K312" s="5" t="s">
        <v>28</v>
      </c>
      <c r="L312" s="5" t="s">
        <v>29</v>
      </c>
      <c r="M312" s="10">
        <v>15153.4</v>
      </c>
    </row>
    <row r="313" spans="1:13" ht="15">
      <c r="A313" s="132" t="s">
        <v>42</v>
      </c>
      <c r="B313" s="129" t="s">
        <v>43</v>
      </c>
      <c r="C313" s="16"/>
      <c r="D313" s="16"/>
      <c r="E313" s="16"/>
      <c r="F313" s="16"/>
      <c r="G313" s="16"/>
      <c r="H313" s="5" t="s">
        <v>27</v>
      </c>
      <c r="I313" s="5" t="s">
        <v>24</v>
      </c>
      <c r="J313" s="5" t="s">
        <v>25</v>
      </c>
      <c r="K313" s="5" t="s">
        <v>40</v>
      </c>
      <c r="L313" s="5" t="s">
        <v>41</v>
      </c>
      <c r="M313" s="10">
        <v>23092.8</v>
      </c>
    </row>
    <row r="314" spans="1:13" ht="15">
      <c r="A314" s="133"/>
      <c r="B314" s="131"/>
      <c r="C314" s="16"/>
      <c r="D314" s="16"/>
      <c r="E314" s="16"/>
      <c r="F314" s="16"/>
      <c r="G314" s="16"/>
      <c r="H314" s="5" t="s">
        <v>27</v>
      </c>
      <c r="I314" s="5" t="s">
        <v>24</v>
      </c>
      <c r="J314" s="5" t="s">
        <v>25</v>
      </c>
      <c r="K314" s="5" t="s">
        <v>40</v>
      </c>
      <c r="L314" s="5" t="s">
        <v>30</v>
      </c>
      <c r="M314" s="10">
        <v>68.7</v>
      </c>
    </row>
    <row r="315" spans="1:13" ht="15">
      <c r="A315" s="133"/>
      <c r="B315" s="131"/>
      <c r="C315" s="16"/>
      <c r="D315" s="16"/>
      <c r="E315" s="16"/>
      <c r="F315" s="16"/>
      <c r="G315" s="16"/>
      <c r="H315" s="5" t="s">
        <v>27</v>
      </c>
      <c r="I315" s="5" t="s">
        <v>24</v>
      </c>
      <c r="J315" s="5" t="s">
        <v>25</v>
      </c>
      <c r="K315" s="5" t="s">
        <v>40</v>
      </c>
      <c r="L315" s="5" t="s">
        <v>31</v>
      </c>
      <c r="M315" s="10">
        <v>1438397.1</v>
      </c>
    </row>
    <row r="316" spans="1:13" ht="15">
      <c r="A316" s="134"/>
      <c r="B316" s="130"/>
      <c r="C316" s="16"/>
      <c r="D316" s="16"/>
      <c r="E316" s="16"/>
      <c r="F316" s="16"/>
      <c r="G316" s="16"/>
      <c r="H316" s="5" t="s">
        <v>27</v>
      </c>
      <c r="I316" s="5" t="s">
        <v>24</v>
      </c>
      <c r="J316" s="5" t="s">
        <v>25</v>
      </c>
      <c r="K316" s="5" t="s">
        <v>40</v>
      </c>
      <c r="L316" s="5" t="s">
        <v>32</v>
      </c>
      <c r="M316" s="10">
        <v>26975.6</v>
      </c>
    </row>
    <row r="317" spans="1:13" ht="15">
      <c r="A317" s="132" t="s">
        <v>44</v>
      </c>
      <c r="B317" s="129" t="s">
        <v>45</v>
      </c>
      <c r="C317" s="16"/>
      <c r="D317" s="16"/>
      <c r="E317" s="16"/>
      <c r="F317" s="16"/>
      <c r="G317" s="16"/>
      <c r="H317" s="5" t="s">
        <v>27</v>
      </c>
      <c r="I317" s="5" t="s">
        <v>24</v>
      </c>
      <c r="J317" s="5" t="s">
        <v>46</v>
      </c>
      <c r="K317" s="5" t="s">
        <v>47</v>
      </c>
      <c r="L317" s="5" t="s">
        <v>31</v>
      </c>
      <c r="M317" s="10">
        <v>319556.911</v>
      </c>
    </row>
    <row r="318" spans="1:13" ht="15">
      <c r="A318" s="134"/>
      <c r="B318" s="130"/>
      <c r="C318" s="16"/>
      <c r="D318" s="16"/>
      <c r="E318" s="16"/>
      <c r="F318" s="16"/>
      <c r="G318" s="16"/>
      <c r="H318" s="5" t="s">
        <v>27</v>
      </c>
      <c r="I318" s="5" t="s">
        <v>24</v>
      </c>
      <c r="J318" s="5" t="s">
        <v>46</v>
      </c>
      <c r="K318" s="5" t="s">
        <v>47</v>
      </c>
      <c r="L318" s="5" t="s">
        <v>32</v>
      </c>
      <c r="M318" s="10">
        <v>10521.136</v>
      </c>
    </row>
    <row r="319" spans="1:13" ht="15">
      <c r="A319" s="132" t="s">
        <v>48</v>
      </c>
      <c r="B319" s="129" t="s">
        <v>49</v>
      </c>
      <c r="C319" s="16"/>
      <c r="D319" s="16"/>
      <c r="E319" s="16"/>
      <c r="F319" s="16"/>
      <c r="G319" s="16"/>
      <c r="H319" s="5" t="s">
        <v>27</v>
      </c>
      <c r="I319" s="5" t="s">
        <v>24</v>
      </c>
      <c r="J319" s="5" t="s">
        <v>46</v>
      </c>
      <c r="K319" s="5" t="s">
        <v>50</v>
      </c>
      <c r="L319" s="5" t="s">
        <v>31</v>
      </c>
      <c r="M319" s="10">
        <v>1421956.9</v>
      </c>
    </row>
    <row r="320" spans="1:13" ht="15">
      <c r="A320" s="134"/>
      <c r="B320" s="130"/>
      <c r="C320" s="16"/>
      <c r="D320" s="16"/>
      <c r="E320" s="16"/>
      <c r="F320" s="16"/>
      <c r="G320" s="16"/>
      <c r="H320" s="5" t="s">
        <v>27</v>
      </c>
      <c r="I320" s="5" t="s">
        <v>24</v>
      </c>
      <c r="J320" s="5" t="s">
        <v>46</v>
      </c>
      <c r="K320" s="5" t="s">
        <v>50</v>
      </c>
      <c r="L320" s="5" t="s">
        <v>32</v>
      </c>
      <c r="M320" s="10">
        <v>30395.6</v>
      </c>
    </row>
    <row r="321" spans="1:13" ht="38.25">
      <c r="A321" s="4" t="s">
        <v>51</v>
      </c>
      <c r="B321" s="16" t="s">
        <v>52</v>
      </c>
      <c r="C321" s="16"/>
      <c r="D321" s="16"/>
      <c r="E321" s="16"/>
      <c r="F321" s="16"/>
      <c r="G321" s="16"/>
      <c r="H321" s="5" t="s">
        <v>27</v>
      </c>
      <c r="I321" s="5" t="s">
        <v>24</v>
      </c>
      <c r="J321" s="5" t="s">
        <v>46</v>
      </c>
      <c r="K321" s="5" t="s">
        <v>53</v>
      </c>
      <c r="L321" s="5" t="s">
        <v>31</v>
      </c>
      <c r="M321" s="10">
        <v>308304.509</v>
      </c>
    </row>
    <row r="322" spans="1:13" ht="25.5">
      <c r="A322" s="4" t="s">
        <v>54</v>
      </c>
      <c r="B322" s="16" t="s">
        <v>55</v>
      </c>
      <c r="C322" s="16"/>
      <c r="D322" s="16"/>
      <c r="E322" s="16"/>
      <c r="F322" s="16"/>
      <c r="G322" s="16"/>
      <c r="H322" s="5" t="s">
        <v>27</v>
      </c>
      <c r="I322" s="5" t="s">
        <v>24</v>
      </c>
      <c r="J322" s="5" t="s">
        <v>46</v>
      </c>
      <c r="K322" s="5" t="s">
        <v>56</v>
      </c>
      <c r="L322" s="5" t="s">
        <v>31</v>
      </c>
      <c r="M322" s="10">
        <v>8690</v>
      </c>
    </row>
    <row r="323" spans="1:13" ht="15">
      <c r="A323" s="132" t="s">
        <v>57</v>
      </c>
      <c r="B323" s="129" t="s">
        <v>58</v>
      </c>
      <c r="C323" s="16"/>
      <c r="D323" s="16"/>
      <c r="E323" s="16"/>
      <c r="F323" s="16"/>
      <c r="G323" s="16"/>
      <c r="H323" s="5" t="s">
        <v>27</v>
      </c>
      <c r="I323" s="5" t="s">
        <v>24</v>
      </c>
      <c r="J323" s="5" t="s">
        <v>25</v>
      </c>
      <c r="K323" s="5" t="s">
        <v>59</v>
      </c>
      <c r="L323" s="5" t="s">
        <v>30</v>
      </c>
      <c r="M323" s="10">
        <v>3018</v>
      </c>
    </row>
    <row r="324" spans="1:13" ht="15">
      <c r="A324" s="133"/>
      <c r="B324" s="131"/>
      <c r="C324" s="16"/>
      <c r="D324" s="16"/>
      <c r="E324" s="16"/>
      <c r="F324" s="16"/>
      <c r="G324" s="16"/>
      <c r="H324" s="5" t="s">
        <v>27</v>
      </c>
      <c r="I324" s="5" t="s">
        <v>24</v>
      </c>
      <c r="J324" s="5" t="s">
        <v>25</v>
      </c>
      <c r="K324" s="5" t="s">
        <v>59</v>
      </c>
      <c r="L324" s="5" t="s">
        <v>29</v>
      </c>
      <c r="M324" s="10">
        <v>61154.100000000006</v>
      </c>
    </row>
    <row r="325" spans="1:13" ht="15">
      <c r="A325" s="134"/>
      <c r="B325" s="130"/>
      <c r="C325" s="16"/>
      <c r="D325" s="16"/>
      <c r="E325" s="16"/>
      <c r="F325" s="16"/>
      <c r="G325" s="16"/>
      <c r="H325" s="5" t="s">
        <v>27</v>
      </c>
      <c r="I325" s="5" t="s">
        <v>24</v>
      </c>
      <c r="J325" s="5" t="s">
        <v>25</v>
      </c>
      <c r="K325" s="5" t="s">
        <v>59</v>
      </c>
      <c r="L325" s="5" t="s">
        <v>60</v>
      </c>
      <c r="M325" s="10">
        <v>1400.5</v>
      </c>
    </row>
    <row r="326" spans="1:13" ht="15">
      <c r="A326" s="132" t="s">
        <v>61</v>
      </c>
      <c r="B326" s="129" t="s">
        <v>62</v>
      </c>
      <c r="C326" s="16"/>
      <c r="D326" s="16"/>
      <c r="E326" s="16"/>
      <c r="F326" s="16"/>
      <c r="G326" s="16"/>
      <c r="H326" s="5" t="s">
        <v>27</v>
      </c>
      <c r="I326" s="5" t="s">
        <v>24</v>
      </c>
      <c r="J326" s="5" t="s">
        <v>46</v>
      </c>
      <c r="K326" s="5" t="s">
        <v>59</v>
      </c>
      <c r="L326" s="5" t="s">
        <v>29</v>
      </c>
      <c r="M326" s="10">
        <v>110952.5</v>
      </c>
    </row>
    <row r="327" spans="1:13" ht="15">
      <c r="A327" s="134"/>
      <c r="B327" s="130"/>
      <c r="C327" s="16"/>
      <c r="D327" s="16"/>
      <c r="E327" s="16"/>
      <c r="F327" s="16"/>
      <c r="G327" s="16"/>
      <c r="H327" s="5" t="s">
        <v>27</v>
      </c>
      <c r="I327" s="5" t="s">
        <v>24</v>
      </c>
      <c r="J327" s="5" t="s">
        <v>46</v>
      </c>
      <c r="K327" s="5" t="s">
        <v>59</v>
      </c>
      <c r="L327" s="5" t="s">
        <v>60</v>
      </c>
      <c r="M327" s="10">
        <v>2009.5</v>
      </c>
    </row>
    <row r="328" spans="1:13" ht="15">
      <c r="A328" s="132" t="s">
        <v>63</v>
      </c>
      <c r="B328" s="129" t="s">
        <v>64</v>
      </c>
      <c r="C328" s="16"/>
      <c r="D328" s="16"/>
      <c r="E328" s="16"/>
      <c r="F328" s="16"/>
      <c r="G328" s="16"/>
      <c r="H328" s="5" t="s">
        <v>27</v>
      </c>
      <c r="I328" s="5" t="s">
        <v>24</v>
      </c>
      <c r="J328" s="5" t="s">
        <v>24</v>
      </c>
      <c r="K328" s="5" t="s">
        <v>59</v>
      </c>
      <c r="L328" s="5" t="s">
        <v>29</v>
      </c>
      <c r="M328" s="10">
        <v>4635.23</v>
      </c>
    </row>
    <row r="329" spans="1:13" ht="15">
      <c r="A329" s="134"/>
      <c r="B329" s="130"/>
      <c r="C329" s="16"/>
      <c r="D329" s="16"/>
      <c r="E329" s="16"/>
      <c r="F329" s="16"/>
      <c r="G329" s="16"/>
      <c r="H329" s="5" t="s">
        <v>27</v>
      </c>
      <c r="I329" s="5" t="s">
        <v>24</v>
      </c>
      <c r="J329" s="5" t="s">
        <v>24</v>
      </c>
      <c r="K329" s="5" t="s">
        <v>59</v>
      </c>
      <c r="L329" s="5" t="s">
        <v>60</v>
      </c>
      <c r="M329" s="10">
        <v>110.67</v>
      </c>
    </row>
    <row r="330" spans="1:13" ht="15">
      <c r="A330" s="132" t="s">
        <v>65</v>
      </c>
      <c r="B330" s="129" t="s">
        <v>66</v>
      </c>
      <c r="C330" s="16"/>
      <c r="D330" s="16"/>
      <c r="E330" s="16"/>
      <c r="F330" s="16"/>
      <c r="G330" s="16"/>
      <c r="H330" s="5" t="s">
        <v>27</v>
      </c>
      <c r="I330" s="5" t="s">
        <v>24</v>
      </c>
      <c r="J330" s="5" t="s">
        <v>25</v>
      </c>
      <c r="K330" s="5" t="s">
        <v>67</v>
      </c>
      <c r="L330" s="5" t="s">
        <v>68</v>
      </c>
      <c r="M330" s="10">
        <v>1413.642</v>
      </c>
    </row>
    <row r="331" spans="1:13" ht="15">
      <c r="A331" s="134"/>
      <c r="B331" s="130"/>
      <c r="C331" s="16"/>
      <c r="D331" s="16"/>
      <c r="E331" s="16"/>
      <c r="F331" s="16"/>
      <c r="G331" s="16"/>
      <c r="H331" s="5" t="s">
        <v>27</v>
      </c>
      <c r="I331" s="5" t="s">
        <v>24</v>
      </c>
      <c r="J331" s="5" t="s">
        <v>25</v>
      </c>
      <c r="K331" s="5" t="s">
        <v>67</v>
      </c>
      <c r="L331" s="5" t="s">
        <v>29</v>
      </c>
      <c r="M331" s="10">
        <v>92996.358</v>
      </c>
    </row>
    <row r="332" spans="1:13" ht="76.5">
      <c r="A332" s="4" t="s">
        <v>69</v>
      </c>
      <c r="B332" s="16" t="s">
        <v>70</v>
      </c>
      <c r="C332" s="16"/>
      <c r="D332" s="16"/>
      <c r="E332" s="16"/>
      <c r="F332" s="16"/>
      <c r="G332" s="16"/>
      <c r="H332" s="5" t="s">
        <v>27</v>
      </c>
      <c r="I332" s="5" t="s">
        <v>24</v>
      </c>
      <c r="J332" s="5" t="s">
        <v>46</v>
      </c>
      <c r="K332" s="5" t="s">
        <v>67</v>
      </c>
      <c r="L332" s="5" t="s">
        <v>29</v>
      </c>
      <c r="M332" s="10">
        <v>27744.2</v>
      </c>
    </row>
    <row r="333" spans="1:13" ht="89.25">
      <c r="A333" s="4" t="s">
        <v>71</v>
      </c>
      <c r="B333" s="16" t="s">
        <v>72</v>
      </c>
      <c r="C333" s="16"/>
      <c r="D333" s="16"/>
      <c r="E333" s="16"/>
      <c r="F333" s="16"/>
      <c r="G333" s="16"/>
      <c r="H333" s="9" t="s">
        <v>27</v>
      </c>
      <c r="I333" s="9" t="s">
        <v>24</v>
      </c>
      <c r="J333" s="8" t="s">
        <v>46</v>
      </c>
      <c r="K333" s="8" t="s">
        <v>67</v>
      </c>
      <c r="L333" s="9" t="s">
        <v>29</v>
      </c>
      <c r="M333" s="13">
        <v>6000</v>
      </c>
    </row>
    <row r="334" spans="1:13" ht="63.75">
      <c r="A334" s="4" t="s">
        <v>73</v>
      </c>
      <c r="B334" s="16" t="s">
        <v>74</v>
      </c>
      <c r="C334" s="16"/>
      <c r="D334" s="16"/>
      <c r="E334" s="16"/>
      <c r="F334" s="16"/>
      <c r="G334" s="16"/>
      <c r="H334" s="5" t="s">
        <v>27</v>
      </c>
      <c r="I334" s="5" t="s">
        <v>24</v>
      </c>
      <c r="J334" s="5" t="s">
        <v>75</v>
      </c>
      <c r="K334" s="5" t="s">
        <v>76</v>
      </c>
      <c r="L334" s="5" t="s">
        <v>31</v>
      </c>
      <c r="M334" s="10">
        <v>116678.2</v>
      </c>
    </row>
    <row r="335" spans="1:13" ht="15">
      <c r="A335" s="132" t="s">
        <v>77</v>
      </c>
      <c r="B335" s="129" t="s">
        <v>78</v>
      </c>
      <c r="C335" s="16"/>
      <c r="D335" s="16"/>
      <c r="E335" s="16"/>
      <c r="F335" s="16"/>
      <c r="G335" s="16"/>
      <c r="H335" s="5" t="s">
        <v>27</v>
      </c>
      <c r="I335" s="5" t="s">
        <v>24</v>
      </c>
      <c r="J335" s="5" t="s">
        <v>75</v>
      </c>
      <c r="K335" s="5" t="s">
        <v>79</v>
      </c>
      <c r="L335" s="5" t="s">
        <v>41</v>
      </c>
      <c r="M335" s="10">
        <v>5443.1</v>
      </c>
    </row>
    <row r="336" spans="1:13" ht="15">
      <c r="A336" s="133"/>
      <c r="B336" s="131"/>
      <c r="C336" s="16"/>
      <c r="D336" s="16"/>
      <c r="E336" s="16"/>
      <c r="F336" s="16"/>
      <c r="G336" s="16"/>
      <c r="H336" s="5" t="s">
        <v>27</v>
      </c>
      <c r="I336" s="5" t="s">
        <v>24</v>
      </c>
      <c r="J336" s="5" t="s">
        <v>75</v>
      </c>
      <c r="K336" s="5" t="s">
        <v>79</v>
      </c>
      <c r="L336" s="5" t="s">
        <v>30</v>
      </c>
      <c r="M336" s="10">
        <v>265</v>
      </c>
    </row>
    <row r="337" spans="1:13" ht="15">
      <c r="A337" s="133"/>
      <c r="B337" s="131"/>
      <c r="C337" s="16"/>
      <c r="D337" s="16"/>
      <c r="E337" s="16"/>
      <c r="F337" s="16"/>
      <c r="G337" s="16"/>
      <c r="H337" s="5" t="s">
        <v>27</v>
      </c>
      <c r="I337" s="5" t="s">
        <v>24</v>
      </c>
      <c r="J337" s="5" t="s">
        <v>75</v>
      </c>
      <c r="K337" s="5" t="s">
        <v>79</v>
      </c>
      <c r="L337" s="5" t="s">
        <v>36</v>
      </c>
      <c r="M337" s="10">
        <v>13.515</v>
      </c>
    </row>
    <row r="338" spans="1:13" ht="15">
      <c r="A338" s="134"/>
      <c r="B338" s="130"/>
      <c r="C338" s="16"/>
      <c r="D338" s="16"/>
      <c r="E338" s="16"/>
      <c r="F338" s="16"/>
      <c r="G338" s="16"/>
      <c r="H338" s="5" t="s">
        <v>27</v>
      </c>
      <c r="I338" s="5" t="s">
        <v>24</v>
      </c>
      <c r="J338" s="5" t="s">
        <v>75</v>
      </c>
      <c r="K338" s="5" t="s">
        <v>79</v>
      </c>
      <c r="L338" s="5" t="s">
        <v>37</v>
      </c>
      <c r="M338" s="10">
        <v>3.985</v>
      </c>
    </row>
    <row r="339" spans="1:13" ht="38.25">
      <c r="A339" s="6" t="s">
        <v>18</v>
      </c>
      <c r="B339" s="11" t="s">
        <v>80</v>
      </c>
      <c r="C339" s="16"/>
      <c r="D339" s="16"/>
      <c r="E339" s="16"/>
      <c r="F339" s="17" t="s">
        <v>17</v>
      </c>
      <c r="G339" s="16"/>
      <c r="H339" s="5" t="s">
        <v>17</v>
      </c>
      <c r="I339" s="5" t="s">
        <v>17</v>
      </c>
      <c r="J339" s="5" t="s">
        <v>17</v>
      </c>
      <c r="K339" s="5" t="s">
        <v>17</v>
      </c>
      <c r="L339" s="5" t="s">
        <v>17</v>
      </c>
      <c r="M339" s="14">
        <f>SUM(M340:M363)</f>
        <v>206767.6</v>
      </c>
    </row>
    <row r="340" spans="1:13" ht="15">
      <c r="A340" s="125" t="s">
        <v>81</v>
      </c>
      <c r="B340" s="129" t="s">
        <v>82</v>
      </c>
      <c r="C340" s="16"/>
      <c r="D340" s="16"/>
      <c r="E340" s="16"/>
      <c r="F340" s="17"/>
      <c r="G340" s="16"/>
      <c r="H340" s="5" t="s">
        <v>27</v>
      </c>
      <c r="I340" s="5" t="s">
        <v>24</v>
      </c>
      <c r="J340" s="5" t="s">
        <v>75</v>
      </c>
      <c r="K340" s="5" t="s">
        <v>110</v>
      </c>
      <c r="L340" s="5" t="s">
        <v>86</v>
      </c>
      <c r="M340" s="10">
        <v>28285</v>
      </c>
    </row>
    <row r="341" spans="1:13" ht="15">
      <c r="A341" s="126"/>
      <c r="B341" s="131"/>
      <c r="C341" s="16"/>
      <c r="D341" s="16"/>
      <c r="E341" s="16"/>
      <c r="F341" s="17"/>
      <c r="G341" s="16"/>
      <c r="H341" s="5" t="s">
        <v>27</v>
      </c>
      <c r="I341" s="5" t="s">
        <v>24</v>
      </c>
      <c r="J341" s="5" t="s">
        <v>75</v>
      </c>
      <c r="K341" s="5" t="s">
        <v>110</v>
      </c>
      <c r="L341" s="5" t="s">
        <v>87</v>
      </c>
      <c r="M341" s="10">
        <v>4699.4</v>
      </c>
    </row>
    <row r="342" spans="1:13" ht="15">
      <c r="A342" s="126"/>
      <c r="B342" s="131"/>
      <c r="C342" s="16"/>
      <c r="D342" s="16"/>
      <c r="E342" s="16"/>
      <c r="F342" s="17"/>
      <c r="G342" s="16"/>
      <c r="H342" s="5" t="s">
        <v>27</v>
      </c>
      <c r="I342" s="5" t="s">
        <v>24</v>
      </c>
      <c r="J342" s="5" t="s">
        <v>75</v>
      </c>
      <c r="K342" s="5" t="s">
        <v>111</v>
      </c>
      <c r="L342" s="5" t="s">
        <v>87</v>
      </c>
      <c r="M342" s="10">
        <v>80.5</v>
      </c>
    </row>
    <row r="343" spans="1:13" ht="15">
      <c r="A343" s="126"/>
      <c r="B343" s="131"/>
      <c r="C343" s="16"/>
      <c r="D343" s="16"/>
      <c r="E343" s="16"/>
      <c r="F343" s="17"/>
      <c r="G343" s="16"/>
      <c r="H343" s="5" t="s">
        <v>27</v>
      </c>
      <c r="I343" s="5" t="s">
        <v>24</v>
      </c>
      <c r="J343" s="5" t="s">
        <v>75</v>
      </c>
      <c r="K343" s="5" t="s">
        <v>111</v>
      </c>
      <c r="L343" s="5" t="s">
        <v>30</v>
      </c>
      <c r="M343" s="10">
        <v>3449.3</v>
      </c>
    </row>
    <row r="344" spans="1:13" ht="15">
      <c r="A344" s="126"/>
      <c r="B344" s="131"/>
      <c r="C344" s="16"/>
      <c r="D344" s="16"/>
      <c r="E344" s="16"/>
      <c r="F344" s="17"/>
      <c r="G344" s="16"/>
      <c r="H344" s="5" t="s">
        <v>27</v>
      </c>
      <c r="I344" s="5" t="s">
        <v>24</v>
      </c>
      <c r="J344" s="5" t="s">
        <v>75</v>
      </c>
      <c r="K344" s="5" t="s">
        <v>111</v>
      </c>
      <c r="L344" s="5" t="s">
        <v>36</v>
      </c>
      <c r="M344" s="10">
        <v>128.4</v>
      </c>
    </row>
    <row r="345" spans="1:13" ht="15">
      <c r="A345" s="126"/>
      <c r="B345" s="131"/>
      <c r="C345" s="16"/>
      <c r="D345" s="16"/>
      <c r="E345" s="16"/>
      <c r="F345" s="17"/>
      <c r="G345" s="16"/>
      <c r="H345" s="5" t="s">
        <v>27</v>
      </c>
      <c r="I345" s="5" t="s">
        <v>24</v>
      </c>
      <c r="J345" s="5" t="s">
        <v>75</v>
      </c>
      <c r="K345" s="5" t="s">
        <v>111</v>
      </c>
      <c r="L345" s="5" t="s">
        <v>37</v>
      </c>
      <c r="M345" s="10">
        <v>4.4</v>
      </c>
    </row>
    <row r="346" spans="1:13" ht="15">
      <c r="A346" s="127"/>
      <c r="B346" s="130"/>
      <c r="C346" s="16"/>
      <c r="D346" s="16"/>
      <c r="E346" s="16"/>
      <c r="F346" s="17"/>
      <c r="G346" s="16"/>
      <c r="H346" s="5" t="s">
        <v>27</v>
      </c>
      <c r="I346" s="5" t="s">
        <v>24</v>
      </c>
      <c r="J346" s="5" t="s">
        <v>75</v>
      </c>
      <c r="K346" s="5" t="s">
        <v>112</v>
      </c>
      <c r="L346" s="5" t="s">
        <v>30</v>
      </c>
      <c r="M346" s="13">
        <v>1707.4</v>
      </c>
    </row>
    <row r="347" spans="1:13" ht="15">
      <c r="A347" s="125" t="s">
        <v>83</v>
      </c>
      <c r="B347" s="129" t="s">
        <v>84</v>
      </c>
      <c r="C347" s="16"/>
      <c r="D347" s="16"/>
      <c r="E347" s="16"/>
      <c r="F347" s="17"/>
      <c r="G347" s="16"/>
      <c r="H347" s="5" t="s">
        <v>27</v>
      </c>
      <c r="I347" s="5" t="s">
        <v>24</v>
      </c>
      <c r="J347" s="5" t="s">
        <v>75</v>
      </c>
      <c r="K347" s="5" t="s">
        <v>85</v>
      </c>
      <c r="L347" s="5" t="s">
        <v>86</v>
      </c>
      <c r="M347" s="10">
        <v>1878.7</v>
      </c>
    </row>
    <row r="348" spans="1:13" ht="15">
      <c r="A348" s="126"/>
      <c r="B348" s="131"/>
      <c r="C348" s="16"/>
      <c r="D348" s="16"/>
      <c r="E348" s="16"/>
      <c r="F348" s="17"/>
      <c r="G348" s="16"/>
      <c r="H348" s="5" t="s">
        <v>27</v>
      </c>
      <c r="I348" s="5" t="s">
        <v>24</v>
      </c>
      <c r="J348" s="5" t="s">
        <v>75</v>
      </c>
      <c r="K348" s="5" t="s">
        <v>85</v>
      </c>
      <c r="L348" s="5" t="s">
        <v>87</v>
      </c>
      <c r="M348" s="10">
        <v>340.5</v>
      </c>
    </row>
    <row r="349" spans="1:13" ht="15">
      <c r="A349" s="126"/>
      <c r="B349" s="131"/>
      <c r="C349" s="16"/>
      <c r="D349" s="16"/>
      <c r="E349" s="16"/>
      <c r="F349" s="17"/>
      <c r="G349" s="16"/>
      <c r="H349" s="5" t="s">
        <v>27</v>
      </c>
      <c r="I349" s="5" t="s">
        <v>24</v>
      </c>
      <c r="J349" s="5" t="s">
        <v>75</v>
      </c>
      <c r="K349" s="5" t="s">
        <v>85</v>
      </c>
      <c r="L349" s="5" t="s">
        <v>30</v>
      </c>
      <c r="M349" s="10">
        <v>253.6</v>
      </c>
    </row>
    <row r="350" spans="1:13" ht="15">
      <c r="A350" s="126"/>
      <c r="B350" s="131"/>
      <c r="C350" s="16"/>
      <c r="D350" s="16"/>
      <c r="E350" s="16"/>
      <c r="F350" s="17"/>
      <c r="G350" s="16"/>
      <c r="H350" s="5" t="s">
        <v>27</v>
      </c>
      <c r="I350" s="5" t="s">
        <v>24</v>
      </c>
      <c r="J350" s="5" t="s">
        <v>75</v>
      </c>
      <c r="K350" s="5" t="s">
        <v>88</v>
      </c>
      <c r="L350" s="5" t="s">
        <v>86</v>
      </c>
      <c r="M350" s="10">
        <v>2114.7</v>
      </c>
    </row>
    <row r="351" spans="1:13" ht="15">
      <c r="A351" s="126"/>
      <c r="B351" s="131"/>
      <c r="C351" s="16"/>
      <c r="D351" s="16"/>
      <c r="E351" s="16"/>
      <c r="F351" s="17"/>
      <c r="G351" s="16"/>
      <c r="H351" s="5" t="s">
        <v>27</v>
      </c>
      <c r="I351" s="5" t="s">
        <v>24</v>
      </c>
      <c r="J351" s="5" t="s">
        <v>75</v>
      </c>
      <c r="K351" s="5" t="s">
        <v>88</v>
      </c>
      <c r="L351" s="5" t="s">
        <v>87</v>
      </c>
      <c r="M351" s="10">
        <v>383.2</v>
      </c>
    </row>
    <row r="352" spans="1:13" ht="15">
      <c r="A352" s="126"/>
      <c r="B352" s="131"/>
      <c r="C352" s="16"/>
      <c r="D352" s="16"/>
      <c r="E352" s="16"/>
      <c r="F352" s="17"/>
      <c r="G352" s="16"/>
      <c r="H352" s="5" t="s">
        <v>27</v>
      </c>
      <c r="I352" s="5" t="s">
        <v>24</v>
      </c>
      <c r="J352" s="5" t="s">
        <v>75</v>
      </c>
      <c r="K352" s="5" t="s">
        <v>88</v>
      </c>
      <c r="L352" s="5" t="s">
        <v>30</v>
      </c>
      <c r="M352" s="10">
        <v>337.8</v>
      </c>
    </row>
    <row r="353" spans="1:13" ht="15">
      <c r="A353" s="126"/>
      <c r="B353" s="131"/>
      <c r="C353" s="16"/>
      <c r="D353" s="16"/>
      <c r="E353" s="16"/>
      <c r="F353" s="17"/>
      <c r="G353" s="16"/>
      <c r="H353" s="5" t="s">
        <v>27</v>
      </c>
      <c r="I353" s="5" t="s">
        <v>24</v>
      </c>
      <c r="J353" s="5" t="s">
        <v>75</v>
      </c>
      <c r="K353" s="5" t="s">
        <v>89</v>
      </c>
      <c r="L353" s="5" t="s">
        <v>30</v>
      </c>
      <c r="M353" s="10">
        <v>238.2</v>
      </c>
    </row>
    <row r="354" spans="1:13" ht="15">
      <c r="A354" s="127"/>
      <c r="B354" s="130"/>
      <c r="C354" s="16"/>
      <c r="D354" s="16"/>
      <c r="E354" s="16"/>
      <c r="F354" s="17"/>
      <c r="G354" s="16"/>
      <c r="H354" s="5" t="s">
        <v>27</v>
      </c>
      <c r="I354" s="5" t="s">
        <v>24</v>
      </c>
      <c r="J354" s="5" t="s">
        <v>75</v>
      </c>
      <c r="K354" s="5" t="s">
        <v>90</v>
      </c>
      <c r="L354" s="5" t="s">
        <v>30</v>
      </c>
      <c r="M354" s="10">
        <v>232.4</v>
      </c>
    </row>
    <row r="355" spans="1:13" ht="48.75" customHeight="1">
      <c r="A355" s="125" t="s">
        <v>91</v>
      </c>
      <c r="B355" s="129" t="s">
        <v>122</v>
      </c>
      <c r="C355" s="16"/>
      <c r="D355" s="16"/>
      <c r="E355" s="16"/>
      <c r="F355" s="17"/>
      <c r="G355" s="16"/>
      <c r="H355" s="5" t="s">
        <v>27</v>
      </c>
      <c r="I355" s="5" t="s">
        <v>93</v>
      </c>
      <c r="J355" s="5" t="s">
        <v>94</v>
      </c>
      <c r="K355" s="5" t="s">
        <v>95</v>
      </c>
      <c r="L355" s="5" t="s">
        <v>30</v>
      </c>
      <c r="M355" s="10">
        <v>202.3</v>
      </c>
    </row>
    <row r="356" spans="1:13" ht="48.75" customHeight="1">
      <c r="A356" s="127"/>
      <c r="B356" s="130"/>
      <c r="C356" s="16"/>
      <c r="D356" s="16"/>
      <c r="E356" s="16"/>
      <c r="F356" s="17"/>
      <c r="G356" s="16"/>
      <c r="H356" s="5" t="s">
        <v>27</v>
      </c>
      <c r="I356" s="5" t="s">
        <v>93</v>
      </c>
      <c r="J356" s="5" t="s">
        <v>94</v>
      </c>
      <c r="K356" s="5" t="s">
        <v>95</v>
      </c>
      <c r="L356" s="5" t="s">
        <v>96</v>
      </c>
      <c r="M356" s="10">
        <v>63222</v>
      </c>
    </row>
    <row r="357" spans="1:13" ht="15" customHeight="1">
      <c r="A357" s="125" t="s">
        <v>99</v>
      </c>
      <c r="B357" s="129" t="s">
        <v>123</v>
      </c>
      <c r="C357" s="16"/>
      <c r="D357" s="16"/>
      <c r="E357" s="16"/>
      <c r="F357" s="17"/>
      <c r="G357" s="16"/>
      <c r="H357" s="5" t="s">
        <v>27</v>
      </c>
      <c r="I357" s="5" t="s">
        <v>93</v>
      </c>
      <c r="J357" s="5" t="s">
        <v>94</v>
      </c>
      <c r="K357" s="5" t="s">
        <v>97</v>
      </c>
      <c r="L357" s="5" t="s">
        <v>30</v>
      </c>
      <c r="M357" s="10">
        <v>41</v>
      </c>
    </row>
    <row r="358" spans="1:13" ht="15">
      <c r="A358" s="126"/>
      <c r="B358" s="131"/>
      <c r="C358" s="16"/>
      <c r="D358" s="16"/>
      <c r="E358" s="16"/>
      <c r="F358" s="17"/>
      <c r="G358" s="16"/>
      <c r="H358" s="5" t="s">
        <v>27</v>
      </c>
      <c r="I358" s="5" t="s">
        <v>93</v>
      </c>
      <c r="J358" s="5" t="s">
        <v>94</v>
      </c>
      <c r="K358" s="5" t="s">
        <v>97</v>
      </c>
      <c r="L358" s="5" t="s">
        <v>98</v>
      </c>
      <c r="M358" s="10">
        <v>13702.8</v>
      </c>
    </row>
    <row r="359" spans="1:13" ht="15" customHeight="1">
      <c r="A359" s="126"/>
      <c r="B359" s="131"/>
      <c r="C359" s="16"/>
      <c r="D359" s="16"/>
      <c r="E359" s="16"/>
      <c r="F359" s="17"/>
      <c r="G359" s="16"/>
      <c r="H359" s="5" t="s">
        <v>27</v>
      </c>
      <c r="I359" s="5" t="s">
        <v>93</v>
      </c>
      <c r="J359" s="5" t="s">
        <v>94</v>
      </c>
      <c r="K359" s="5" t="s">
        <v>103</v>
      </c>
      <c r="L359" s="5" t="s">
        <v>30</v>
      </c>
      <c r="M359" s="10">
        <v>16.9</v>
      </c>
    </row>
    <row r="360" spans="1:13" ht="15">
      <c r="A360" s="126"/>
      <c r="B360" s="131"/>
      <c r="C360" s="16"/>
      <c r="D360" s="16"/>
      <c r="E360" s="16"/>
      <c r="F360" s="17"/>
      <c r="G360" s="16"/>
      <c r="H360" s="5" t="s">
        <v>27</v>
      </c>
      <c r="I360" s="5" t="s">
        <v>93</v>
      </c>
      <c r="J360" s="5" t="s">
        <v>94</v>
      </c>
      <c r="K360" s="5" t="s">
        <v>103</v>
      </c>
      <c r="L360" s="5" t="s">
        <v>98</v>
      </c>
      <c r="M360" s="10">
        <v>8252.4</v>
      </c>
    </row>
    <row r="361" spans="1:13" ht="15" customHeight="1">
      <c r="A361" s="126"/>
      <c r="B361" s="131"/>
      <c r="C361" s="16"/>
      <c r="D361" s="16"/>
      <c r="E361" s="16"/>
      <c r="F361" s="17"/>
      <c r="G361" s="16"/>
      <c r="H361" s="5" t="s">
        <v>27</v>
      </c>
      <c r="I361" s="5" t="s">
        <v>93</v>
      </c>
      <c r="J361" s="5" t="s">
        <v>94</v>
      </c>
      <c r="K361" s="5" t="s">
        <v>104</v>
      </c>
      <c r="L361" s="5" t="s">
        <v>30</v>
      </c>
      <c r="M361" s="10">
        <v>220.2</v>
      </c>
    </row>
    <row r="362" spans="1:13" ht="15">
      <c r="A362" s="127"/>
      <c r="B362" s="130"/>
      <c r="C362" s="16"/>
      <c r="D362" s="16"/>
      <c r="E362" s="16"/>
      <c r="F362" s="17"/>
      <c r="G362" s="16"/>
      <c r="H362" s="5" t="s">
        <v>27</v>
      </c>
      <c r="I362" s="5" t="s">
        <v>93</v>
      </c>
      <c r="J362" s="5" t="s">
        <v>94</v>
      </c>
      <c r="K362" s="5" t="s">
        <v>104</v>
      </c>
      <c r="L362" s="5" t="s">
        <v>98</v>
      </c>
      <c r="M362" s="10">
        <v>73398.1</v>
      </c>
    </row>
    <row r="363" spans="1:13" ht="165.75">
      <c r="A363" s="6" t="s">
        <v>108</v>
      </c>
      <c r="B363" s="6" t="s">
        <v>124</v>
      </c>
      <c r="C363" s="16"/>
      <c r="D363" s="16"/>
      <c r="E363" s="16"/>
      <c r="F363" s="17"/>
      <c r="G363" s="16"/>
      <c r="H363" s="5" t="s">
        <v>27</v>
      </c>
      <c r="I363" s="5" t="s">
        <v>24</v>
      </c>
      <c r="J363" s="5" t="s">
        <v>46</v>
      </c>
      <c r="K363" s="5" t="s">
        <v>109</v>
      </c>
      <c r="L363" s="5" t="s">
        <v>96</v>
      </c>
      <c r="M363" s="10">
        <v>3578.4</v>
      </c>
    </row>
    <row r="364" spans="1:13" ht="15">
      <c r="A364" s="128" t="s">
        <v>19</v>
      </c>
      <c r="B364" s="128"/>
      <c r="C364" s="128"/>
      <c r="D364" s="128"/>
      <c r="E364" s="128"/>
      <c r="F364" s="128"/>
      <c r="G364" s="128"/>
      <c r="H364" s="5" t="s">
        <v>17</v>
      </c>
      <c r="I364" s="5" t="s">
        <v>17</v>
      </c>
      <c r="J364" s="5" t="s">
        <v>17</v>
      </c>
      <c r="K364" s="5" t="s">
        <v>17</v>
      </c>
      <c r="L364" s="5" t="s">
        <v>17</v>
      </c>
      <c r="M364" s="14">
        <f>M305+M339</f>
        <v>4587517.89</v>
      </c>
    </row>
    <row r="367" spans="1:13" ht="15">
      <c r="A367" s="136" t="s">
        <v>1</v>
      </c>
      <c r="B367" s="136"/>
      <c r="C367" s="136"/>
      <c r="D367" s="136"/>
      <c r="E367" s="136"/>
      <c r="F367" s="136"/>
      <c r="G367" s="136"/>
      <c r="H367" s="136"/>
      <c r="I367" s="136"/>
      <c r="J367" s="136"/>
      <c r="K367" s="136"/>
      <c r="L367" s="136"/>
      <c r="M367" s="136"/>
    </row>
    <row r="368" spans="1:13" ht="15">
      <c r="A368" s="136" t="s">
        <v>2</v>
      </c>
      <c r="B368" s="136"/>
      <c r="C368" s="136"/>
      <c r="D368" s="136"/>
      <c r="E368" s="136"/>
      <c r="F368" s="136"/>
      <c r="G368" s="136"/>
      <c r="H368" s="136"/>
      <c r="I368" s="136"/>
      <c r="J368" s="136"/>
      <c r="K368" s="136"/>
      <c r="L368" s="136"/>
      <c r="M368" s="136"/>
    </row>
    <row r="369" spans="1:13" ht="15">
      <c r="A369" s="136" t="s">
        <v>117</v>
      </c>
      <c r="B369" s="136"/>
      <c r="C369" s="136"/>
      <c r="D369" s="136"/>
      <c r="E369" s="136"/>
      <c r="F369" s="136"/>
      <c r="G369" s="136"/>
      <c r="H369" s="136"/>
      <c r="I369" s="136"/>
      <c r="J369" s="136"/>
      <c r="K369" s="136"/>
      <c r="L369" s="136"/>
      <c r="M369" s="136"/>
    </row>
    <row r="370" spans="1:13" ht="15">
      <c r="A370" s="136" t="s">
        <v>22</v>
      </c>
      <c r="B370" s="136"/>
      <c r="C370" s="136"/>
      <c r="D370" s="136"/>
      <c r="E370" s="136"/>
      <c r="F370" s="136"/>
      <c r="G370" s="136"/>
      <c r="H370" s="136"/>
      <c r="I370" s="136"/>
      <c r="J370" s="136"/>
      <c r="K370" s="136"/>
      <c r="L370" s="136"/>
      <c r="M370" s="136"/>
    </row>
    <row r="371" spans="1:13" ht="15">
      <c r="A371" s="136" t="s">
        <v>3</v>
      </c>
      <c r="B371" s="136"/>
      <c r="C371" s="136"/>
      <c r="D371" s="136"/>
      <c r="E371" s="136"/>
      <c r="F371" s="136"/>
      <c r="G371" s="136"/>
      <c r="H371" s="136"/>
      <c r="I371" s="136"/>
      <c r="J371" s="136"/>
      <c r="K371" s="136"/>
      <c r="L371" s="136"/>
      <c r="M371" s="136"/>
    </row>
    <row r="372" ht="15">
      <c r="A372" s="2"/>
    </row>
    <row r="373" spans="1:13" ht="15">
      <c r="A373" s="128"/>
      <c r="B373" s="128"/>
      <c r="C373" s="135" t="s">
        <v>23</v>
      </c>
      <c r="D373" s="135"/>
      <c r="E373" s="135"/>
      <c r="F373" s="135"/>
      <c r="G373" s="135"/>
      <c r="H373" s="135"/>
      <c r="I373" s="135"/>
      <c r="J373" s="135"/>
      <c r="K373" s="135"/>
      <c r="L373" s="135"/>
      <c r="M373" s="135"/>
    </row>
    <row r="374" spans="1:13" ht="15">
      <c r="A374" s="128"/>
      <c r="B374" s="128"/>
      <c r="C374" s="135" t="s">
        <v>4</v>
      </c>
      <c r="D374" s="135"/>
      <c r="E374" s="135"/>
      <c r="F374" s="135"/>
      <c r="G374" s="135"/>
      <c r="H374" s="135"/>
      <c r="I374" s="135"/>
      <c r="J374" s="135"/>
      <c r="K374" s="135"/>
      <c r="L374" s="135"/>
      <c r="M374" s="135"/>
    </row>
    <row r="375" spans="1:13" ht="15">
      <c r="A375" s="135" t="s">
        <v>5</v>
      </c>
      <c r="B375" s="135" t="s">
        <v>20</v>
      </c>
      <c r="C375" s="135" t="s">
        <v>6</v>
      </c>
      <c r="D375" s="135" t="s">
        <v>7</v>
      </c>
      <c r="E375" s="135" t="s">
        <v>21</v>
      </c>
      <c r="F375" s="135" t="s">
        <v>8</v>
      </c>
      <c r="G375" s="135" t="s">
        <v>9</v>
      </c>
      <c r="H375" s="135" t="s">
        <v>10</v>
      </c>
      <c r="I375" s="135"/>
      <c r="J375" s="135"/>
      <c r="K375" s="135"/>
      <c r="L375" s="135"/>
      <c r="M375" s="135" t="s">
        <v>11</v>
      </c>
    </row>
    <row r="376" spans="1:13" ht="15">
      <c r="A376" s="135"/>
      <c r="B376" s="135"/>
      <c r="C376" s="135"/>
      <c r="D376" s="135"/>
      <c r="E376" s="135"/>
      <c r="F376" s="135"/>
      <c r="G376" s="135"/>
      <c r="H376" s="17" t="s">
        <v>12</v>
      </c>
      <c r="I376" s="17" t="s">
        <v>13</v>
      </c>
      <c r="J376" s="17" t="s">
        <v>14</v>
      </c>
      <c r="K376" s="17" t="s">
        <v>15</v>
      </c>
      <c r="L376" s="17" t="s">
        <v>16</v>
      </c>
      <c r="M376" s="135"/>
    </row>
    <row r="377" spans="1:13" ht="38.25">
      <c r="A377" s="7">
        <v>1</v>
      </c>
      <c r="B377" s="11" t="s">
        <v>33</v>
      </c>
      <c r="C377" s="16"/>
      <c r="D377" s="16"/>
      <c r="E377" s="16"/>
      <c r="F377" s="17" t="s">
        <v>17</v>
      </c>
      <c r="G377" s="16"/>
      <c r="H377" s="17" t="s">
        <v>17</v>
      </c>
      <c r="I377" s="17" t="s">
        <v>17</v>
      </c>
      <c r="J377" s="17" t="s">
        <v>17</v>
      </c>
      <c r="K377" s="17" t="s">
        <v>17</v>
      </c>
      <c r="L377" s="17" t="s">
        <v>17</v>
      </c>
      <c r="M377" s="14">
        <f>SUM(M378:M410)</f>
        <v>4380750.29</v>
      </c>
    </row>
    <row r="378" spans="1:13" ht="15">
      <c r="A378" s="132" t="s">
        <v>34</v>
      </c>
      <c r="B378" s="116" t="s">
        <v>35</v>
      </c>
      <c r="C378" s="16"/>
      <c r="D378" s="16"/>
      <c r="E378" s="16"/>
      <c r="F378" s="17"/>
      <c r="G378" s="16"/>
      <c r="H378" s="5">
        <v>974</v>
      </c>
      <c r="I378" s="5" t="s">
        <v>24</v>
      </c>
      <c r="J378" s="5" t="s">
        <v>25</v>
      </c>
      <c r="K378" s="5" t="s">
        <v>26</v>
      </c>
      <c r="L378" s="17">
        <v>111</v>
      </c>
      <c r="M378" s="10">
        <v>1323.04</v>
      </c>
    </row>
    <row r="379" spans="1:13" ht="15">
      <c r="A379" s="133"/>
      <c r="B379" s="117"/>
      <c r="C379" s="16"/>
      <c r="D379" s="16"/>
      <c r="E379" s="16"/>
      <c r="F379" s="16"/>
      <c r="G379" s="16"/>
      <c r="H379" s="5">
        <v>974</v>
      </c>
      <c r="I379" s="5" t="s">
        <v>24</v>
      </c>
      <c r="J379" s="5" t="s">
        <v>25</v>
      </c>
      <c r="K379" s="5" t="s">
        <v>26</v>
      </c>
      <c r="L379" s="5" t="s">
        <v>30</v>
      </c>
      <c r="M379" s="10">
        <v>2197.4</v>
      </c>
    </row>
    <row r="380" spans="1:13" ht="15">
      <c r="A380" s="133"/>
      <c r="B380" s="117"/>
      <c r="C380" s="16"/>
      <c r="D380" s="16"/>
      <c r="E380" s="16"/>
      <c r="F380" s="16"/>
      <c r="G380" s="16"/>
      <c r="H380" s="5">
        <v>974</v>
      </c>
      <c r="I380" s="5" t="s">
        <v>24</v>
      </c>
      <c r="J380" s="5" t="s">
        <v>25</v>
      </c>
      <c r="K380" s="5" t="s">
        <v>26</v>
      </c>
      <c r="L380" s="5" t="s">
        <v>31</v>
      </c>
      <c r="M380" s="10">
        <v>333980.344</v>
      </c>
    </row>
    <row r="381" spans="1:13" ht="15">
      <c r="A381" s="133"/>
      <c r="B381" s="117"/>
      <c r="C381" s="16"/>
      <c r="D381" s="16"/>
      <c r="E381" s="16"/>
      <c r="F381" s="16"/>
      <c r="G381" s="16"/>
      <c r="H381" s="5">
        <v>974</v>
      </c>
      <c r="I381" s="5" t="s">
        <v>24</v>
      </c>
      <c r="J381" s="5" t="s">
        <v>25</v>
      </c>
      <c r="K381" s="5" t="s">
        <v>26</v>
      </c>
      <c r="L381" s="5" t="s">
        <v>32</v>
      </c>
      <c r="M381" s="10">
        <v>5641.88</v>
      </c>
    </row>
    <row r="382" spans="1:13" ht="15">
      <c r="A382" s="133"/>
      <c r="B382" s="117"/>
      <c r="C382" s="16"/>
      <c r="D382" s="16"/>
      <c r="E382" s="16"/>
      <c r="F382" s="16"/>
      <c r="G382" s="16"/>
      <c r="H382" s="5">
        <v>974</v>
      </c>
      <c r="I382" s="5" t="s">
        <v>24</v>
      </c>
      <c r="J382" s="5" t="s">
        <v>25</v>
      </c>
      <c r="K382" s="5" t="s">
        <v>26</v>
      </c>
      <c r="L382" s="5" t="s">
        <v>36</v>
      </c>
      <c r="M382" s="10">
        <v>656.47</v>
      </c>
    </row>
    <row r="383" spans="1:13" ht="15">
      <c r="A383" s="134"/>
      <c r="B383" s="118"/>
      <c r="C383" s="16"/>
      <c r="D383" s="16"/>
      <c r="E383" s="16"/>
      <c r="F383" s="16"/>
      <c r="G383" s="16"/>
      <c r="H383" s="5">
        <v>974</v>
      </c>
      <c r="I383" s="5" t="s">
        <v>24</v>
      </c>
      <c r="J383" s="5" t="s">
        <v>25</v>
      </c>
      <c r="K383" s="5" t="s">
        <v>26</v>
      </c>
      <c r="L383" s="5" t="s">
        <v>37</v>
      </c>
      <c r="M383" s="10">
        <v>0</v>
      </c>
    </row>
    <row r="384" spans="1:13" ht="51">
      <c r="A384" s="4" t="s">
        <v>38</v>
      </c>
      <c r="B384" s="16" t="s">
        <v>39</v>
      </c>
      <c r="C384" s="16"/>
      <c r="D384" s="16"/>
      <c r="E384" s="16"/>
      <c r="F384" s="16"/>
      <c r="G384" s="16"/>
      <c r="H384" s="5" t="s">
        <v>27</v>
      </c>
      <c r="I384" s="5" t="s">
        <v>24</v>
      </c>
      <c r="J384" s="5" t="s">
        <v>25</v>
      </c>
      <c r="K384" s="5" t="s">
        <v>28</v>
      </c>
      <c r="L384" s="5" t="s">
        <v>29</v>
      </c>
      <c r="M384" s="10">
        <v>15153.4</v>
      </c>
    </row>
    <row r="385" spans="1:13" ht="15">
      <c r="A385" s="132" t="s">
        <v>42</v>
      </c>
      <c r="B385" s="129" t="s">
        <v>43</v>
      </c>
      <c r="C385" s="16"/>
      <c r="D385" s="16"/>
      <c r="E385" s="16"/>
      <c r="F385" s="16"/>
      <c r="G385" s="16"/>
      <c r="H385" s="5" t="s">
        <v>27</v>
      </c>
      <c r="I385" s="5" t="s">
        <v>24</v>
      </c>
      <c r="J385" s="5" t="s">
        <v>25</v>
      </c>
      <c r="K385" s="5" t="s">
        <v>40</v>
      </c>
      <c r="L385" s="5" t="s">
        <v>41</v>
      </c>
      <c r="M385" s="10">
        <v>23092.8</v>
      </c>
    </row>
    <row r="386" spans="1:13" ht="15">
      <c r="A386" s="133"/>
      <c r="B386" s="131"/>
      <c r="C386" s="16"/>
      <c r="D386" s="16"/>
      <c r="E386" s="16"/>
      <c r="F386" s="16"/>
      <c r="G386" s="16"/>
      <c r="H386" s="5" t="s">
        <v>27</v>
      </c>
      <c r="I386" s="5" t="s">
        <v>24</v>
      </c>
      <c r="J386" s="5" t="s">
        <v>25</v>
      </c>
      <c r="K386" s="5" t="s">
        <v>40</v>
      </c>
      <c r="L386" s="5" t="s">
        <v>30</v>
      </c>
      <c r="M386" s="10">
        <v>68.7</v>
      </c>
    </row>
    <row r="387" spans="1:13" ht="15">
      <c r="A387" s="133"/>
      <c r="B387" s="131"/>
      <c r="C387" s="16"/>
      <c r="D387" s="16"/>
      <c r="E387" s="16"/>
      <c r="F387" s="16"/>
      <c r="G387" s="16"/>
      <c r="H387" s="5" t="s">
        <v>27</v>
      </c>
      <c r="I387" s="5" t="s">
        <v>24</v>
      </c>
      <c r="J387" s="5" t="s">
        <v>25</v>
      </c>
      <c r="K387" s="5" t="s">
        <v>40</v>
      </c>
      <c r="L387" s="5" t="s">
        <v>31</v>
      </c>
      <c r="M387" s="10">
        <v>1438397.1</v>
      </c>
    </row>
    <row r="388" spans="1:13" ht="15">
      <c r="A388" s="134"/>
      <c r="B388" s="130"/>
      <c r="C388" s="16"/>
      <c r="D388" s="16"/>
      <c r="E388" s="16"/>
      <c r="F388" s="16"/>
      <c r="G388" s="16"/>
      <c r="H388" s="5" t="s">
        <v>27</v>
      </c>
      <c r="I388" s="5" t="s">
        <v>24</v>
      </c>
      <c r="J388" s="5" t="s">
        <v>25</v>
      </c>
      <c r="K388" s="5" t="s">
        <v>40</v>
      </c>
      <c r="L388" s="5" t="s">
        <v>32</v>
      </c>
      <c r="M388" s="10">
        <v>26975.6</v>
      </c>
    </row>
    <row r="389" spans="1:13" ht="15">
      <c r="A389" s="132" t="s">
        <v>44</v>
      </c>
      <c r="B389" s="129" t="s">
        <v>45</v>
      </c>
      <c r="C389" s="16"/>
      <c r="D389" s="16"/>
      <c r="E389" s="16"/>
      <c r="F389" s="16"/>
      <c r="G389" s="16"/>
      <c r="H389" s="5" t="s">
        <v>27</v>
      </c>
      <c r="I389" s="5" t="s">
        <v>24</v>
      </c>
      <c r="J389" s="5" t="s">
        <v>46</v>
      </c>
      <c r="K389" s="5" t="s">
        <v>47</v>
      </c>
      <c r="L389" s="5" t="s">
        <v>31</v>
      </c>
      <c r="M389" s="10">
        <v>319556.911</v>
      </c>
    </row>
    <row r="390" spans="1:13" ht="15">
      <c r="A390" s="134"/>
      <c r="B390" s="130"/>
      <c r="C390" s="16"/>
      <c r="D390" s="16"/>
      <c r="E390" s="16"/>
      <c r="F390" s="16"/>
      <c r="G390" s="16"/>
      <c r="H390" s="5" t="s">
        <v>27</v>
      </c>
      <c r="I390" s="5" t="s">
        <v>24</v>
      </c>
      <c r="J390" s="5" t="s">
        <v>46</v>
      </c>
      <c r="K390" s="5" t="s">
        <v>47</v>
      </c>
      <c r="L390" s="5" t="s">
        <v>32</v>
      </c>
      <c r="M390" s="10">
        <v>10521.136</v>
      </c>
    </row>
    <row r="391" spans="1:13" ht="15">
      <c r="A391" s="132" t="s">
        <v>48</v>
      </c>
      <c r="B391" s="129" t="s">
        <v>49</v>
      </c>
      <c r="C391" s="16"/>
      <c r="D391" s="16"/>
      <c r="E391" s="16"/>
      <c r="F391" s="16"/>
      <c r="G391" s="16"/>
      <c r="H391" s="5" t="s">
        <v>27</v>
      </c>
      <c r="I391" s="5" t="s">
        <v>24</v>
      </c>
      <c r="J391" s="5" t="s">
        <v>46</v>
      </c>
      <c r="K391" s="5" t="s">
        <v>50</v>
      </c>
      <c r="L391" s="5" t="s">
        <v>31</v>
      </c>
      <c r="M391" s="10">
        <v>1421956.9</v>
      </c>
    </row>
    <row r="392" spans="1:13" ht="15">
      <c r="A392" s="134"/>
      <c r="B392" s="130"/>
      <c r="C392" s="16"/>
      <c r="D392" s="16"/>
      <c r="E392" s="16"/>
      <c r="F392" s="16"/>
      <c r="G392" s="16"/>
      <c r="H392" s="5" t="s">
        <v>27</v>
      </c>
      <c r="I392" s="5" t="s">
        <v>24</v>
      </c>
      <c r="J392" s="5" t="s">
        <v>46</v>
      </c>
      <c r="K392" s="5" t="s">
        <v>50</v>
      </c>
      <c r="L392" s="5" t="s">
        <v>32</v>
      </c>
      <c r="M392" s="10">
        <v>30395.6</v>
      </c>
    </row>
    <row r="393" spans="1:13" ht="38.25">
      <c r="A393" s="4" t="s">
        <v>51</v>
      </c>
      <c r="B393" s="16" t="s">
        <v>52</v>
      </c>
      <c r="C393" s="16"/>
      <c r="D393" s="16"/>
      <c r="E393" s="16"/>
      <c r="F393" s="16"/>
      <c r="G393" s="16"/>
      <c r="H393" s="5" t="s">
        <v>27</v>
      </c>
      <c r="I393" s="5" t="s">
        <v>24</v>
      </c>
      <c r="J393" s="5" t="s">
        <v>46</v>
      </c>
      <c r="K393" s="5" t="s">
        <v>53</v>
      </c>
      <c r="L393" s="5" t="s">
        <v>31</v>
      </c>
      <c r="M393" s="10">
        <v>308304.509</v>
      </c>
    </row>
    <row r="394" spans="1:13" ht="25.5">
      <c r="A394" s="4" t="s">
        <v>54</v>
      </c>
      <c r="B394" s="16" t="s">
        <v>55</v>
      </c>
      <c r="C394" s="16"/>
      <c r="D394" s="16"/>
      <c r="E394" s="16"/>
      <c r="F394" s="16"/>
      <c r="G394" s="16"/>
      <c r="H394" s="5" t="s">
        <v>27</v>
      </c>
      <c r="I394" s="5" t="s">
        <v>24</v>
      </c>
      <c r="J394" s="5" t="s">
        <v>46</v>
      </c>
      <c r="K394" s="5" t="s">
        <v>56</v>
      </c>
      <c r="L394" s="5" t="s">
        <v>31</v>
      </c>
      <c r="M394" s="10">
        <v>8690</v>
      </c>
    </row>
    <row r="395" spans="1:13" ht="15">
      <c r="A395" s="132" t="s">
        <v>57</v>
      </c>
      <c r="B395" s="129" t="s">
        <v>58</v>
      </c>
      <c r="C395" s="16"/>
      <c r="D395" s="16"/>
      <c r="E395" s="16"/>
      <c r="F395" s="16"/>
      <c r="G395" s="16"/>
      <c r="H395" s="5" t="s">
        <v>27</v>
      </c>
      <c r="I395" s="5" t="s">
        <v>24</v>
      </c>
      <c r="J395" s="5" t="s">
        <v>25</v>
      </c>
      <c r="K395" s="5" t="s">
        <v>59</v>
      </c>
      <c r="L395" s="5" t="s">
        <v>30</v>
      </c>
      <c r="M395" s="10">
        <v>3018</v>
      </c>
    </row>
    <row r="396" spans="1:13" ht="15">
      <c r="A396" s="133"/>
      <c r="B396" s="131"/>
      <c r="C396" s="16"/>
      <c r="D396" s="16"/>
      <c r="E396" s="16"/>
      <c r="F396" s="16"/>
      <c r="G396" s="16"/>
      <c r="H396" s="5" t="s">
        <v>27</v>
      </c>
      <c r="I396" s="5" t="s">
        <v>24</v>
      </c>
      <c r="J396" s="5" t="s">
        <v>25</v>
      </c>
      <c r="K396" s="5" t="s">
        <v>59</v>
      </c>
      <c r="L396" s="5" t="s">
        <v>29</v>
      </c>
      <c r="M396" s="10">
        <v>61154.100000000006</v>
      </c>
    </row>
    <row r="397" spans="1:13" ht="15">
      <c r="A397" s="134"/>
      <c r="B397" s="130"/>
      <c r="C397" s="16"/>
      <c r="D397" s="16"/>
      <c r="E397" s="16"/>
      <c r="F397" s="16"/>
      <c r="G397" s="16"/>
      <c r="H397" s="5" t="s">
        <v>27</v>
      </c>
      <c r="I397" s="5" t="s">
        <v>24</v>
      </c>
      <c r="J397" s="5" t="s">
        <v>25</v>
      </c>
      <c r="K397" s="5" t="s">
        <v>59</v>
      </c>
      <c r="L397" s="5" t="s">
        <v>60</v>
      </c>
      <c r="M397" s="10">
        <v>1400.5</v>
      </c>
    </row>
    <row r="398" spans="1:13" ht="15">
      <c r="A398" s="132" t="s">
        <v>61</v>
      </c>
      <c r="B398" s="129" t="s">
        <v>62</v>
      </c>
      <c r="C398" s="16"/>
      <c r="D398" s="16"/>
      <c r="E398" s="16"/>
      <c r="F398" s="16"/>
      <c r="G398" s="16"/>
      <c r="H398" s="5" t="s">
        <v>27</v>
      </c>
      <c r="I398" s="5" t="s">
        <v>24</v>
      </c>
      <c r="J398" s="5" t="s">
        <v>46</v>
      </c>
      <c r="K398" s="5" t="s">
        <v>59</v>
      </c>
      <c r="L398" s="5" t="s">
        <v>29</v>
      </c>
      <c r="M398" s="10">
        <v>110952.5</v>
      </c>
    </row>
    <row r="399" spans="1:13" ht="15">
      <c r="A399" s="134"/>
      <c r="B399" s="130"/>
      <c r="C399" s="16"/>
      <c r="D399" s="16"/>
      <c r="E399" s="16"/>
      <c r="F399" s="16"/>
      <c r="G399" s="16"/>
      <c r="H399" s="5" t="s">
        <v>27</v>
      </c>
      <c r="I399" s="5" t="s">
        <v>24</v>
      </c>
      <c r="J399" s="5" t="s">
        <v>46</v>
      </c>
      <c r="K399" s="5" t="s">
        <v>59</v>
      </c>
      <c r="L399" s="5" t="s">
        <v>60</v>
      </c>
      <c r="M399" s="10">
        <v>2009.5</v>
      </c>
    </row>
    <row r="400" spans="1:13" ht="15">
      <c r="A400" s="132" t="s">
        <v>63</v>
      </c>
      <c r="B400" s="129" t="s">
        <v>64</v>
      </c>
      <c r="C400" s="16"/>
      <c r="D400" s="16"/>
      <c r="E400" s="16"/>
      <c r="F400" s="16"/>
      <c r="G400" s="16"/>
      <c r="H400" s="5" t="s">
        <v>27</v>
      </c>
      <c r="I400" s="5" t="s">
        <v>24</v>
      </c>
      <c r="J400" s="5" t="s">
        <v>24</v>
      </c>
      <c r="K400" s="5" t="s">
        <v>59</v>
      </c>
      <c r="L400" s="5" t="s">
        <v>29</v>
      </c>
      <c r="M400" s="10">
        <v>4635.23</v>
      </c>
    </row>
    <row r="401" spans="1:13" ht="15">
      <c r="A401" s="134"/>
      <c r="B401" s="130"/>
      <c r="C401" s="16"/>
      <c r="D401" s="16"/>
      <c r="E401" s="16"/>
      <c r="F401" s="16"/>
      <c r="G401" s="16"/>
      <c r="H401" s="5" t="s">
        <v>27</v>
      </c>
      <c r="I401" s="5" t="s">
        <v>24</v>
      </c>
      <c r="J401" s="5" t="s">
        <v>24</v>
      </c>
      <c r="K401" s="5" t="s">
        <v>59</v>
      </c>
      <c r="L401" s="5" t="s">
        <v>60</v>
      </c>
      <c r="M401" s="10">
        <v>110.67</v>
      </c>
    </row>
    <row r="402" spans="1:13" ht="15">
      <c r="A402" s="132" t="s">
        <v>65</v>
      </c>
      <c r="B402" s="129" t="s">
        <v>66</v>
      </c>
      <c r="C402" s="16"/>
      <c r="D402" s="16"/>
      <c r="E402" s="16"/>
      <c r="F402" s="16"/>
      <c r="G402" s="16"/>
      <c r="H402" s="5" t="s">
        <v>27</v>
      </c>
      <c r="I402" s="5" t="s">
        <v>24</v>
      </c>
      <c r="J402" s="5" t="s">
        <v>25</v>
      </c>
      <c r="K402" s="5" t="s">
        <v>67</v>
      </c>
      <c r="L402" s="5" t="s">
        <v>68</v>
      </c>
      <c r="M402" s="10">
        <v>1413.642</v>
      </c>
    </row>
    <row r="403" spans="1:13" ht="15">
      <c r="A403" s="134"/>
      <c r="B403" s="130"/>
      <c r="C403" s="16"/>
      <c r="D403" s="16"/>
      <c r="E403" s="16"/>
      <c r="F403" s="16"/>
      <c r="G403" s="16"/>
      <c r="H403" s="5" t="s">
        <v>27</v>
      </c>
      <c r="I403" s="5" t="s">
        <v>24</v>
      </c>
      <c r="J403" s="5" t="s">
        <v>25</v>
      </c>
      <c r="K403" s="5" t="s">
        <v>67</v>
      </c>
      <c r="L403" s="5" t="s">
        <v>29</v>
      </c>
      <c r="M403" s="10">
        <v>92996.358</v>
      </c>
    </row>
    <row r="404" spans="1:13" ht="76.5">
      <c r="A404" s="4" t="s">
        <v>69</v>
      </c>
      <c r="B404" s="16" t="s">
        <v>70</v>
      </c>
      <c r="C404" s="16"/>
      <c r="D404" s="16"/>
      <c r="E404" s="16"/>
      <c r="F404" s="16"/>
      <c r="G404" s="16"/>
      <c r="H404" s="5" t="s">
        <v>27</v>
      </c>
      <c r="I404" s="5" t="s">
        <v>24</v>
      </c>
      <c r="J404" s="5" t="s">
        <v>46</v>
      </c>
      <c r="K404" s="5" t="s">
        <v>67</v>
      </c>
      <c r="L404" s="5" t="s">
        <v>29</v>
      </c>
      <c r="M404" s="10">
        <v>27744.2</v>
      </c>
    </row>
    <row r="405" spans="1:13" ht="89.25">
      <c r="A405" s="4" t="s">
        <v>71</v>
      </c>
      <c r="B405" s="16" t="s">
        <v>72</v>
      </c>
      <c r="C405" s="16"/>
      <c r="D405" s="16"/>
      <c r="E405" s="16"/>
      <c r="F405" s="16"/>
      <c r="G405" s="16"/>
      <c r="H405" s="9" t="s">
        <v>27</v>
      </c>
      <c r="I405" s="9" t="s">
        <v>24</v>
      </c>
      <c r="J405" s="8" t="s">
        <v>46</v>
      </c>
      <c r="K405" s="8" t="s">
        <v>67</v>
      </c>
      <c r="L405" s="9" t="s">
        <v>29</v>
      </c>
      <c r="M405" s="13">
        <v>6000</v>
      </c>
    </row>
    <row r="406" spans="1:13" ht="63.75">
      <c r="A406" s="4" t="s">
        <v>73</v>
      </c>
      <c r="B406" s="16" t="s">
        <v>74</v>
      </c>
      <c r="C406" s="16"/>
      <c r="D406" s="16"/>
      <c r="E406" s="16"/>
      <c r="F406" s="16"/>
      <c r="G406" s="16"/>
      <c r="H406" s="5" t="s">
        <v>27</v>
      </c>
      <c r="I406" s="5" t="s">
        <v>24</v>
      </c>
      <c r="J406" s="5" t="s">
        <v>75</v>
      </c>
      <c r="K406" s="5" t="s">
        <v>76</v>
      </c>
      <c r="L406" s="5" t="s">
        <v>31</v>
      </c>
      <c r="M406" s="10">
        <v>116678.2</v>
      </c>
    </row>
    <row r="407" spans="1:13" ht="15">
      <c r="A407" s="132" t="s">
        <v>77</v>
      </c>
      <c r="B407" s="129" t="s">
        <v>78</v>
      </c>
      <c r="C407" s="16"/>
      <c r="D407" s="16"/>
      <c r="E407" s="16"/>
      <c r="F407" s="16"/>
      <c r="G407" s="16"/>
      <c r="H407" s="5" t="s">
        <v>27</v>
      </c>
      <c r="I407" s="5" t="s">
        <v>24</v>
      </c>
      <c r="J407" s="5" t="s">
        <v>75</v>
      </c>
      <c r="K407" s="5" t="s">
        <v>79</v>
      </c>
      <c r="L407" s="5" t="s">
        <v>41</v>
      </c>
      <c r="M407" s="10">
        <v>5443.1</v>
      </c>
    </row>
    <row r="408" spans="1:13" ht="15">
      <c r="A408" s="133"/>
      <c r="B408" s="131"/>
      <c r="C408" s="16"/>
      <c r="D408" s="16"/>
      <c r="E408" s="16"/>
      <c r="F408" s="16"/>
      <c r="G408" s="16"/>
      <c r="H408" s="5" t="s">
        <v>27</v>
      </c>
      <c r="I408" s="5" t="s">
        <v>24</v>
      </c>
      <c r="J408" s="5" t="s">
        <v>75</v>
      </c>
      <c r="K408" s="5" t="s">
        <v>79</v>
      </c>
      <c r="L408" s="5" t="s">
        <v>30</v>
      </c>
      <c r="M408" s="10">
        <v>265</v>
      </c>
    </row>
    <row r="409" spans="1:13" ht="15">
      <c r="A409" s="133"/>
      <c r="B409" s="131"/>
      <c r="C409" s="16"/>
      <c r="D409" s="16"/>
      <c r="E409" s="16"/>
      <c r="F409" s="16"/>
      <c r="G409" s="16"/>
      <c r="H409" s="5" t="s">
        <v>27</v>
      </c>
      <c r="I409" s="5" t="s">
        <v>24</v>
      </c>
      <c r="J409" s="5" t="s">
        <v>75</v>
      </c>
      <c r="K409" s="5" t="s">
        <v>79</v>
      </c>
      <c r="L409" s="5" t="s">
        <v>36</v>
      </c>
      <c r="M409" s="10">
        <v>13.515</v>
      </c>
    </row>
    <row r="410" spans="1:13" ht="15">
      <c r="A410" s="134"/>
      <c r="B410" s="130"/>
      <c r="C410" s="16"/>
      <c r="D410" s="16"/>
      <c r="E410" s="16"/>
      <c r="F410" s="16"/>
      <c r="G410" s="16"/>
      <c r="H410" s="5" t="s">
        <v>27</v>
      </c>
      <c r="I410" s="5" t="s">
        <v>24</v>
      </c>
      <c r="J410" s="5" t="s">
        <v>75</v>
      </c>
      <c r="K410" s="5" t="s">
        <v>79</v>
      </c>
      <c r="L410" s="5" t="s">
        <v>37</v>
      </c>
      <c r="M410" s="10">
        <v>3.985</v>
      </c>
    </row>
    <row r="411" spans="1:13" ht="38.25">
      <c r="A411" s="6" t="s">
        <v>18</v>
      </c>
      <c r="B411" s="11" t="s">
        <v>80</v>
      </c>
      <c r="C411" s="16"/>
      <c r="D411" s="16"/>
      <c r="E411" s="16"/>
      <c r="F411" s="17" t="s">
        <v>17</v>
      </c>
      <c r="G411" s="16"/>
      <c r="H411" s="5" t="s">
        <v>17</v>
      </c>
      <c r="I411" s="5" t="s">
        <v>17</v>
      </c>
      <c r="J411" s="5" t="s">
        <v>17</v>
      </c>
      <c r="K411" s="5" t="s">
        <v>17</v>
      </c>
      <c r="L411" s="5" t="s">
        <v>17</v>
      </c>
      <c r="M411" s="14">
        <f>SUM(M412:M435)</f>
        <v>206767.6</v>
      </c>
    </row>
    <row r="412" spans="1:13" ht="15">
      <c r="A412" s="125" t="s">
        <v>81</v>
      </c>
      <c r="B412" s="129" t="s">
        <v>82</v>
      </c>
      <c r="C412" s="16"/>
      <c r="D412" s="16"/>
      <c r="E412" s="16"/>
      <c r="F412" s="17"/>
      <c r="G412" s="16"/>
      <c r="H412" s="5" t="s">
        <v>27</v>
      </c>
      <c r="I412" s="5" t="s">
        <v>24</v>
      </c>
      <c r="J412" s="5" t="s">
        <v>75</v>
      </c>
      <c r="K412" s="5" t="s">
        <v>110</v>
      </c>
      <c r="L412" s="5" t="s">
        <v>86</v>
      </c>
      <c r="M412" s="10">
        <v>28285</v>
      </c>
    </row>
    <row r="413" spans="1:13" ht="15">
      <c r="A413" s="126"/>
      <c r="B413" s="131"/>
      <c r="C413" s="16"/>
      <c r="D413" s="16"/>
      <c r="E413" s="16"/>
      <c r="F413" s="17"/>
      <c r="G413" s="16"/>
      <c r="H413" s="5" t="s">
        <v>27</v>
      </c>
      <c r="I413" s="5" t="s">
        <v>24</v>
      </c>
      <c r="J413" s="5" t="s">
        <v>75</v>
      </c>
      <c r="K413" s="5" t="s">
        <v>110</v>
      </c>
      <c r="L413" s="5" t="s">
        <v>87</v>
      </c>
      <c r="M413" s="10">
        <v>4699.4</v>
      </c>
    </row>
    <row r="414" spans="1:13" ht="15">
      <c r="A414" s="126"/>
      <c r="B414" s="131"/>
      <c r="C414" s="16"/>
      <c r="D414" s="16"/>
      <c r="E414" s="16"/>
      <c r="F414" s="17"/>
      <c r="G414" s="16"/>
      <c r="H414" s="5" t="s">
        <v>27</v>
      </c>
      <c r="I414" s="5" t="s">
        <v>24</v>
      </c>
      <c r="J414" s="5" t="s">
        <v>75</v>
      </c>
      <c r="K414" s="5" t="s">
        <v>111</v>
      </c>
      <c r="L414" s="5" t="s">
        <v>87</v>
      </c>
      <c r="M414" s="10">
        <v>80.5</v>
      </c>
    </row>
    <row r="415" spans="1:13" ht="15">
      <c r="A415" s="126"/>
      <c r="B415" s="131"/>
      <c r="C415" s="16"/>
      <c r="D415" s="16"/>
      <c r="E415" s="16"/>
      <c r="F415" s="17"/>
      <c r="G415" s="16"/>
      <c r="H415" s="5" t="s">
        <v>27</v>
      </c>
      <c r="I415" s="5" t="s">
        <v>24</v>
      </c>
      <c r="J415" s="5" t="s">
        <v>75</v>
      </c>
      <c r="K415" s="5" t="s">
        <v>111</v>
      </c>
      <c r="L415" s="5" t="s">
        <v>30</v>
      </c>
      <c r="M415" s="10">
        <v>3449.3</v>
      </c>
    </row>
    <row r="416" spans="1:13" ht="15">
      <c r="A416" s="126"/>
      <c r="B416" s="131"/>
      <c r="C416" s="16"/>
      <c r="D416" s="16"/>
      <c r="E416" s="16"/>
      <c r="F416" s="17"/>
      <c r="G416" s="16"/>
      <c r="H416" s="5" t="s">
        <v>27</v>
      </c>
      <c r="I416" s="5" t="s">
        <v>24</v>
      </c>
      <c r="J416" s="5" t="s">
        <v>75</v>
      </c>
      <c r="K416" s="5" t="s">
        <v>111</v>
      </c>
      <c r="L416" s="5" t="s">
        <v>36</v>
      </c>
      <c r="M416" s="10">
        <v>128.4</v>
      </c>
    </row>
    <row r="417" spans="1:13" ht="15">
      <c r="A417" s="126"/>
      <c r="B417" s="131"/>
      <c r="C417" s="16"/>
      <c r="D417" s="16"/>
      <c r="E417" s="16"/>
      <c r="F417" s="17"/>
      <c r="G417" s="16"/>
      <c r="H417" s="5" t="s">
        <v>27</v>
      </c>
      <c r="I417" s="5" t="s">
        <v>24</v>
      </c>
      <c r="J417" s="5" t="s">
        <v>75</v>
      </c>
      <c r="K417" s="5" t="s">
        <v>111</v>
      </c>
      <c r="L417" s="5" t="s">
        <v>37</v>
      </c>
      <c r="M417" s="10">
        <v>4.4</v>
      </c>
    </row>
    <row r="418" spans="1:13" ht="15">
      <c r="A418" s="127"/>
      <c r="B418" s="130"/>
      <c r="C418" s="16"/>
      <c r="D418" s="16"/>
      <c r="E418" s="16"/>
      <c r="F418" s="17"/>
      <c r="G418" s="16"/>
      <c r="H418" s="5" t="s">
        <v>27</v>
      </c>
      <c r="I418" s="5" t="s">
        <v>24</v>
      </c>
      <c r="J418" s="5" t="s">
        <v>75</v>
      </c>
      <c r="K418" s="5" t="s">
        <v>112</v>
      </c>
      <c r="L418" s="5" t="s">
        <v>30</v>
      </c>
      <c r="M418" s="13">
        <v>1707.4</v>
      </c>
    </row>
    <row r="419" spans="1:13" ht="15">
      <c r="A419" s="125" t="s">
        <v>83</v>
      </c>
      <c r="B419" s="129" t="s">
        <v>84</v>
      </c>
      <c r="C419" s="16"/>
      <c r="D419" s="16"/>
      <c r="E419" s="16"/>
      <c r="F419" s="17"/>
      <c r="G419" s="16"/>
      <c r="H419" s="5" t="s">
        <v>27</v>
      </c>
      <c r="I419" s="5" t="s">
        <v>24</v>
      </c>
      <c r="J419" s="5" t="s">
        <v>75</v>
      </c>
      <c r="K419" s="5" t="s">
        <v>85</v>
      </c>
      <c r="L419" s="5" t="s">
        <v>86</v>
      </c>
      <c r="M419" s="10">
        <v>1878.7</v>
      </c>
    </row>
    <row r="420" spans="1:13" ht="15">
      <c r="A420" s="126"/>
      <c r="B420" s="131"/>
      <c r="C420" s="16"/>
      <c r="D420" s="16"/>
      <c r="E420" s="16"/>
      <c r="F420" s="17"/>
      <c r="G420" s="16"/>
      <c r="H420" s="5" t="s">
        <v>27</v>
      </c>
      <c r="I420" s="5" t="s">
        <v>24</v>
      </c>
      <c r="J420" s="5" t="s">
        <v>75</v>
      </c>
      <c r="K420" s="5" t="s">
        <v>85</v>
      </c>
      <c r="L420" s="5" t="s">
        <v>87</v>
      </c>
      <c r="M420" s="10">
        <v>340.5</v>
      </c>
    </row>
    <row r="421" spans="1:13" ht="15">
      <c r="A421" s="126"/>
      <c r="B421" s="131"/>
      <c r="C421" s="16"/>
      <c r="D421" s="16"/>
      <c r="E421" s="16"/>
      <c r="F421" s="17"/>
      <c r="G421" s="16"/>
      <c r="H421" s="5" t="s">
        <v>27</v>
      </c>
      <c r="I421" s="5" t="s">
        <v>24</v>
      </c>
      <c r="J421" s="5" t="s">
        <v>75</v>
      </c>
      <c r="K421" s="5" t="s">
        <v>85</v>
      </c>
      <c r="L421" s="5" t="s">
        <v>30</v>
      </c>
      <c r="M421" s="10">
        <v>253.6</v>
      </c>
    </row>
    <row r="422" spans="1:13" ht="15">
      <c r="A422" s="126"/>
      <c r="B422" s="131"/>
      <c r="C422" s="16"/>
      <c r="D422" s="16"/>
      <c r="E422" s="16"/>
      <c r="F422" s="17"/>
      <c r="G422" s="16"/>
      <c r="H422" s="5" t="s">
        <v>27</v>
      </c>
      <c r="I422" s="5" t="s">
        <v>24</v>
      </c>
      <c r="J422" s="5" t="s">
        <v>75</v>
      </c>
      <c r="K422" s="5" t="s">
        <v>88</v>
      </c>
      <c r="L422" s="5" t="s">
        <v>86</v>
      </c>
      <c r="M422" s="10">
        <v>2114.7</v>
      </c>
    </row>
    <row r="423" spans="1:13" ht="15">
      <c r="A423" s="126"/>
      <c r="B423" s="131"/>
      <c r="C423" s="16"/>
      <c r="D423" s="16"/>
      <c r="E423" s="16"/>
      <c r="F423" s="17"/>
      <c r="G423" s="16"/>
      <c r="H423" s="5" t="s">
        <v>27</v>
      </c>
      <c r="I423" s="5" t="s">
        <v>24</v>
      </c>
      <c r="J423" s="5" t="s">
        <v>75</v>
      </c>
      <c r="K423" s="5" t="s">
        <v>88</v>
      </c>
      <c r="L423" s="5" t="s">
        <v>87</v>
      </c>
      <c r="M423" s="10">
        <v>383.2</v>
      </c>
    </row>
    <row r="424" spans="1:13" ht="15">
      <c r="A424" s="126"/>
      <c r="B424" s="131"/>
      <c r="C424" s="16"/>
      <c r="D424" s="16"/>
      <c r="E424" s="16"/>
      <c r="F424" s="17"/>
      <c r="G424" s="16"/>
      <c r="H424" s="5" t="s">
        <v>27</v>
      </c>
      <c r="I424" s="5" t="s">
        <v>24</v>
      </c>
      <c r="J424" s="5" t="s">
        <v>75</v>
      </c>
      <c r="K424" s="5" t="s">
        <v>88</v>
      </c>
      <c r="L424" s="5" t="s">
        <v>30</v>
      </c>
      <c r="M424" s="10">
        <v>337.8</v>
      </c>
    </row>
    <row r="425" spans="1:13" ht="15">
      <c r="A425" s="126"/>
      <c r="B425" s="131"/>
      <c r="C425" s="16"/>
      <c r="D425" s="16"/>
      <c r="E425" s="16"/>
      <c r="F425" s="17"/>
      <c r="G425" s="16"/>
      <c r="H425" s="5" t="s">
        <v>27</v>
      </c>
      <c r="I425" s="5" t="s">
        <v>24</v>
      </c>
      <c r="J425" s="5" t="s">
        <v>75</v>
      </c>
      <c r="K425" s="5" t="s">
        <v>89</v>
      </c>
      <c r="L425" s="5" t="s">
        <v>30</v>
      </c>
      <c r="M425" s="10">
        <v>238.2</v>
      </c>
    </row>
    <row r="426" spans="1:13" ht="15">
      <c r="A426" s="127"/>
      <c r="B426" s="130"/>
      <c r="C426" s="16"/>
      <c r="D426" s="16"/>
      <c r="E426" s="16"/>
      <c r="F426" s="17"/>
      <c r="G426" s="16"/>
      <c r="H426" s="5" t="s">
        <v>27</v>
      </c>
      <c r="I426" s="5" t="s">
        <v>24</v>
      </c>
      <c r="J426" s="5" t="s">
        <v>75</v>
      </c>
      <c r="K426" s="5" t="s">
        <v>90</v>
      </c>
      <c r="L426" s="5" t="s">
        <v>30</v>
      </c>
      <c r="M426" s="10">
        <v>232.4</v>
      </c>
    </row>
    <row r="427" spans="1:13" ht="46.5" customHeight="1">
      <c r="A427" s="125" t="s">
        <v>91</v>
      </c>
      <c r="B427" s="129" t="s">
        <v>122</v>
      </c>
      <c r="C427" s="16"/>
      <c r="D427" s="16"/>
      <c r="E427" s="16"/>
      <c r="F427" s="17"/>
      <c r="G427" s="16"/>
      <c r="H427" s="5" t="s">
        <v>27</v>
      </c>
      <c r="I427" s="5" t="s">
        <v>93</v>
      </c>
      <c r="J427" s="5" t="s">
        <v>94</v>
      </c>
      <c r="K427" s="5" t="s">
        <v>95</v>
      </c>
      <c r="L427" s="5" t="s">
        <v>30</v>
      </c>
      <c r="M427" s="10">
        <v>202.3</v>
      </c>
    </row>
    <row r="428" spans="1:13" ht="46.5" customHeight="1">
      <c r="A428" s="127"/>
      <c r="B428" s="130"/>
      <c r="C428" s="16"/>
      <c r="D428" s="16"/>
      <c r="E428" s="16"/>
      <c r="F428" s="17"/>
      <c r="G428" s="16"/>
      <c r="H428" s="5" t="s">
        <v>27</v>
      </c>
      <c r="I428" s="5" t="s">
        <v>93</v>
      </c>
      <c r="J428" s="5" t="s">
        <v>94</v>
      </c>
      <c r="K428" s="5" t="s">
        <v>95</v>
      </c>
      <c r="L428" s="5" t="s">
        <v>96</v>
      </c>
      <c r="M428" s="10">
        <v>63222</v>
      </c>
    </row>
    <row r="429" spans="1:13" ht="15" customHeight="1">
      <c r="A429" s="125" t="s">
        <v>99</v>
      </c>
      <c r="B429" s="129" t="s">
        <v>123</v>
      </c>
      <c r="C429" s="16"/>
      <c r="D429" s="16"/>
      <c r="E429" s="16"/>
      <c r="F429" s="17"/>
      <c r="G429" s="16"/>
      <c r="H429" s="5" t="s">
        <v>27</v>
      </c>
      <c r="I429" s="5" t="s">
        <v>93</v>
      </c>
      <c r="J429" s="5" t="s">
        <v>94</v>
      </c>
      <c r="K429" s="5" t="s">
        <v>97</v>
      </c>
      <c r="L429" s="5" t="s">
        <v>30</v>
      </c>
      <c r="M429" s="10">
        <v>41</v>
      </c>
    </row>
    <row r="430" spans="1:13" ht="15">
      <c r="A430" s="126"/>
      <c r="B430" s="131"/>
      <c r="C430" s="16"/>
      <c r="D430" s="16"/>
      <c r="E430" s="16"/>
      <c r="F430" s="17"/>
      <c r="G430" s="16"/>
      <c r="H430" s="5" t="s">
        <v>27</v>
      </c>
      <c r="I430" s="5" t="s">
        <v>93</v>
      </c>
      <c r="J430" s="5" t="s">
        <v>94</v>
      </c>
      <c r="K430" s="5" t="s">
        <v>97</v>
      </c>
      <c r="L430" s="5" t="s">
        <v>98</v>
      </c>
      <c r="M430" s="10">
        <v>13702.8</v>
      </c>
    </row>
    <row r="431" spans="1:13" ht="15" customHeight="1">
      <c r="A431" s="126"/>
      <c r="B431" s="131"/>
      <c r="C431" s="16"/>
      <c r="D431" s="16"/>
      <c r="E431" s="16"/>
      <c r="F431" s="17"/>
      <c r="G431" s="16"/>
      <c r="H431" s="5" t="s">
        <v>27</v>
      </c>
      <c r="I431" s="5" t="s">
        <v>93</v>
      </c>
      <c r="J431" s="5" t="s">
        <v>94</v>
      </c>
      <c r="K431" s="5" t="s">
        <v>103</v>
      </c>
      <c r="L431" s="5" t="s">
        <v>30</v>
      </c>
      <c r="M431" s="10">
        <v>16.9</v>
      </c>
    </row>
    <row r="432" spans="1:13" ht="15">
      <c r="A432" s="126"/>
      <c r="B432" s="131"/>
      <c r="C432" s="16"/>
      <c r="D432" s="16"/>
      <c r="E432" s="16"/>
      <c r="F432" s="17"/>
      <c r="G432" s="16"/>
      <c r="H432" s="5" t="s">
        <v>27</v>
      </c>
      <c r="I432" s="5" t="s">
        <v>93</v>
      </c>
      <c r="J432" s="5" t="s">
        <v>94</v>
      </c>
      <c r="K432" s="5" t="s">
        <v>103</v>
      </c>
      <c r="L432" s="5" t="s">
        <v>98</v>
      </c>
      <c r="M432" s="10">
        <v>8252.4</v>
      </c>
    </row>
    <row r="433" spans="1:13" ht="15" customHeight="1">
      <c r="A433" s="126"/>
      <c r="B433" s="131"/>
      <c r="C433" s="16"/>
      <c r="D433" s="16"/>
      <c r="E433" s="16"/>
      <c r="F433" s="17"/>
      <c r="G433" s="16"/>
      <c r="H433" s="5" t="s">
        <v>27</v>
      </c>
      <c r="I433" s="5" t="s">
        <v>93</v>
      </c>
      <c r="J433" s="5" t="s">
        <v>94</v>
      </c>
      <c r="K433" s="5" t="s">
        <v>104</v>
      </c>
      <c r="L433" s="5" t="s">
        <v>30</v>
      </c>
      <c r="M433" s="10">
        <v>220.2</v>
      </c>
    </row>
    <row r="434" spans="1:13" ht="15">
      <c r="A434" s="127"/>
      <c r="B434" s="130"/>
      <c r="C434" s="16"/>
      <c r="D434" s="16"/>
      <c r="E434" s="16"/>
      <c r="F434" s="17"/>
      <c r="G434" s="16"/>
      <c r="H434" s="5" t="s">
        <v>27</v>
      </c>
      <c r="I434" s="5" t="s">
        <v>93</v>
      </c>
      <c r="J434" s="5" t="s">
        <v>94</v>
      </c>
      <c r="K434" s="5" t="s">
        <v>104</v>
      </c>
      <c r="L434" s="5" t="s">
        <v>98</v>
      </c>
      <c r="M434" s="10">
        <v>73398.1</v>
      </c>
    </row>
    <row r="435" spans="1:13" ht="165.75">
      <c r="A435" s="6" t="s">
        <v>108</v>
      </c>
      <c r="B435" s="6" t="s">
        <v>124</v>
      </c>
      <c r="C435" s="16"/>
      <c r="D435" s="16"/>
      <c r="E435" s="16"/>
      <c r="F435" s="17"/>
      <c r="G435" s="16"/>
      <c r="H435" s="5" t="s">
        <v>27</v>
      </c>
      <c r="I435" s="5" t="s">
        <v>24</v>
      </c>
      <c r="J435" s="5" t="s">
        <v>46</v>
      </c>
      <c r="K435" s="5" t="s">
        <v>109</v>
      </c>
      <c r="L435" s="5" t="s">
        <v>96</v>
      </c>
      <c r="M435" s="10">
        <v>3578.4</v>
      </c>
    </row>
    <row r="436" spans="1:13" ht="15">
      <c r="A436" s="128" t="s">
        <v>19</v>
      </c>
      <c r="B436" s="128"/>
      <c r="C436" s="128"/>
      <c r="D436" s="128"/>
      <c r="E436" s="128"/>
      <c r="F436" s="128"/>
      <c r="G436" s="128"/>
      <c r="H436" s="5" t="s">
        <v>17</v>
      </c>
      <c r="I436" s="5" t="s">
        <v>17</v>
      </c>
      <c r="J436" s="5" t="s">
        <v>17</v>
      </c>
      <c r="K436" s="5" t="s">
        <v>17</v>
      </c>
      <c r="L436" s="5" t="s">
        <v>17</v>
      </c>
      <c r="M436" s="14">
        <f>M377+M411</f>
        <v>4587517.89</v>
      </c>
    </row>
  </sheetData>
  <sheetProtection/>
  <mergeCells count="277">
    <mergeCell ref="E15:E16"/>
    <mergeCell ref="F15:F16"/>
    <mergeCell ref="A7:M7"/>
    <mergeCell ref="A8:M8"/>
    <mergeCell ref="A9:M9"/>
    <mergeCell ref="A10:M10"/>
    <mergeCell ref="A11:M11"/>
    <mergeCell ref="A13:B14"/>
    <mergeCell ref="C13:M13"/>
    <mergeCell ref="C14:M14"/>
    <mergeCell ref="G15:G16"/>
    <mergeCell ref="H15:L15"/>
    <mergeCell ref="M15:M16"/>
    <mergeCell ref="A18:A23"/>
    <mergeCell ref="B18:B23"/>
    <mergeCell ref="G18:G23"/>
    <mergeCell ref="A15:A16"/>
    <mergeCell ref="B15:B16"/>
    <mergeCell ref="C15:C16"/>
    <mergeCell ref="D15:D16"/>
    <mergeCell ref="A25:A28"/>
    <mergeCell ref="B25:B28"/>
    <mergeCell ref="G25:G28"/>
    <mergeCell ref="A29:A30"/>
    <mergeCell ref="B29:B30"/>
    <mergeCell ref="G29:G30"/>
    <mergeCell ref="A31:A32"/>
    <mergeCell ref="B31:B32"/>
    <mergeCell ref="G31:G32"/>
    <mergeCell ref="A35:A37"/>
    <mergeCell ref="B35:B37"/>
    <mergeCell ref="G35:G37"/>
    <mergeCell ref="A38:A39"/>
    <mergeCell ref="B38:B39"/>
    <mergeCell ref="G38:G39"/>
    <mergeCell ref="A40:A41"/>
    <mergeCell ref="B40:B41"/>
    <mergeCell ref="G40:G41"/>
    <mergeCell ref="A42:A43"/>
    <mergeCell ref="B42:B43"/>
    <mergeCell ref="G42:G43"/>
    <mergeCell ref="A47:A50"/>
    <mergeCell ref="B47:B50"/>
    <mergeCell ref="G47:G50"/>
    <mergeCell ref="A52:A58"/>
    <mergeCell ref="B52:B58"/>
    <mergeCell ref="G52:G58"/>
    <mergeCell ref="A59:A66"/>
    <mergeCell ref="B59:B66"/>
    <mergeCell ref="G59:G66"/>
    <mergeCell ref="B69:B74"/>
    <mergeCell ref="A69:A74"/>
    <mergeCell ref="G69:G74"/>
    <mergeCell ref="A67:A68"/>
    <mergeCell ref="B67:B68"/>
    <mergeCell ref="G67:G68"/>
    <mergeCell ref="A76:G76"/>
    <mergeCell ref="A79:M79"/>
    <mergeCell ref="A80:M80"/>
    <mergeCell ref="A81:M81"/>
    <mergeCell ref="A82:M82"/>
    <mergeCell ref="A83:M83"/>
    <mergeCell ref="A85:B86"/>
    <mergeCell ref="C85:M85"/>
    <mergeCell ref="C86:M86"/>
    <mergeCell ref="A87:A88"/>
    <mergeCell ref="B87:B88"/>
    <mergeCell ref="C87:C88"/>
    <mergeCell ref="D87:D88"/>
    <mergeCell ref="E87:E88"/>
    <mergeCell ref="F87:F88"/>
    <mergeCell ref="G87:G88"/>
    <mergeCell ref="H87:L87"/>
    <mergeCell ref="M87:M88"/>
    <mergeCell ref="A90:A95"/>
    <mergeCell ref="B90:B95"/>
    <mergeCell ref="A97:A100"/>
    <mergeCell ref="B97:B100"/>
    <mergeCell ref="A101:A102"/>
    <mergeCell ref="B101:B102"/>
    <mergeCell ref="A103:A104"/>
    <mergeCell ref="B103:B104"/>
    <mergeCell ref="A107:A109"/>
    <mergeCell ref="B107:B109"/>
    <mergeCell ref="A110:A111"/>
    <mergeCell ref="B110:B111"/>
    <mergeCell ref="A112:A113"/>
    <mergeCell ref="B112:B113"/>
    <mergeCell ref="A114:A115"/>
    <mergeCell ref="B114:B115"/>
    <mergeCell ref="A139:A140"/>
    <mergeCell ref="B139:B140"/>
    <mergeCell ref="A119:A122"/>
    <mergeCell ref="B119:B122"/>
    <mergeCell ref="A124:A130"/>
    <mergeCell ref="B124:B130"/>
    <mergeCell ref="A131:A138"/>
    <mergeCell ref="B131:B138"/>
    <mergeCell ref="A148:G148"/>
    <mergeCell ref="A151:M151"/>
    <mergeCell ref="A152:M152"/>
    <mergeCell ref="A153:M153"/>
    <mergeCell ref="B141:B146"/>
    <mergeCell ref="A141:A146"/>
    <mergeCell ref="A154:M154"/>
    <mergeCell ref="A155:M155"/>
    <mergeCell ref="A157:B158"/>
    <mergeCell ref="C157:M157"/>
    <mergeCell ref="C158:M158"/>
    <mergeCell ref="A159:A160"/>
    <mergeCell ref="B159:B160"/>
    <mergeCell ref="C159:C160"/>
    <mergeCell ref="D159:D160"/>
    <mergeCell ref="E159:E160"/>
    <mergeCell ref="F159:F160"/>
    <mergeCell ref="G159:G160"/>
    <mergeCell ref="H159:L159"/>
    <mergeCell ref="M159:M160"/>
    <mergeCell ref="A162:A167"/>
    <mergeCell ref="B162:B167"/>
    <mergeCell ref="A169:A172"/>
    <mergeCell ref="B169:B172"/>
    <mergeCell ref="A173:A174"/>
    <mergeCell ref="B173:B174"/>
    <mergeCell ref="A175:A176"/>
    <mergeCell ref="B175:B176"/>
    <mergeCell ref="A179:A181"/>
    <mergeCell ref="B179:B181"/>
    <mergeCell ref="A182:A183"/>
    <mergeCell ref="B182:B183"/>
    <mergeCell ref="A184:A185"/>
    <mergeCell ref="B184:B185"/>
    <mergeCell ref="A186:A187"/>
    <mergeCell ref="B186:B187"/>
    <mergeCell ref="A191:A194"/>
    <mergeCell ref="B191:B194"/>
    <mergeCell ref="A196:A202"/>
    <mergeCell ref="B196:B202"/>
    <mergeCell ref="A220:G220"/>
    <mergeCell ref="A223:M223"/>
    <mergeCell ref="B213:B218"/>
    <mergeCell ref="A213:A218"/>
    <mergeCell ref="A203:A210"/>
    <mergeCell ref="B203:B210"/>
    <mergeCell ref="A211:A212"/>
    <mergeCell ref="B211:B212"/>
    <mergeCell ref="D231:D232"/>
    <mergeCell ref="E231:E232"/>
    <mergeCell ref="F231:F232"/>
    <mergeCell ref="A224:M224"/>
    <mergeCell ref="A225:M225"/>
    <mergeCell ref="A226:M226"/>
    <mergeCell ref="A227:M227"/>
    <mergeCell ref="A229:B230"/>
    <mergeCell ref="C229:M229"/>
    <mergeCell ref="C230:M230"/>
    <mergeCell ref="G231:G232"/>
    <mergeCell ref="H231:L231"/>
    <mergeCell ref="M231:M232"/>
    <mergeCell ref="A234:A239"/>
    <mergeCell ref="B234:B239"/>
    <mergeCell ref="A241:A244"/>
    <mergeCell ref="B241:B244"/>
    <mergeCell ref="A231:A232"/>
    <mergeCell ref="B231:B232"/>
    <mergeCell ref="C231:C232"/>
    <mergeCell ref="A245:A246"/>
    <mergeCell ref="B245:B246"/>
    <mergeCell ref="A247:A248"/>
    <mergeCell ref="B247:B248"/>
    <mergeCell ref="A251:A253"/>
    <mergeCell ref="B251:B253"/>
    <mergeCell ref="A254:A255"/>
    <mergeCell ref="B254:B255"/>
    <mergeCell ref="A256:A257"/>
    <mergeCell ref="B256:B257"/>
    <mergeCell ref="A258:A259"/>
    <mergeCell ref="B258:B259"/>
    <mergeCell ref="A283:A284"/>
    <mergeCell ref="B283:B284"/>
    <mergeCell ref="A263:A266"/>
    <mergeCell ref="B263:B266"/>
    <mergeCell ref="A268:A274"/>
    <mergeCell ref="B268:B274"/>
    <mergeCell ref="A275:A282"/>
    <mergeCell ref="B275:B282"/>
    <mergeCell ref="A292:G292"/>
    <mergeCell ref="A295:M295"/>
    <mergeCell ref="A296:M296"/>
    <mergeCell ref="A297:M297"/>
    <mergeCell ref="B285:B290"/>
    <mergeCell ref="A285:A290"/>
    <mergeCell ref="A298:M298"/>
    <mergeCell ref="A299:M299"/>
    <mergeCell ref="A301:B302"/>
    <mergeCell ref="C301:M301"/>
    <mergeCell ref="C302:M302"/>
    <mergeCell ref="A303:A304"/>
    <mergeCell ref="B303:B304"/>
    <mergeCell ref="C303:C304"/>
    <mergeCell ref="D303:D304"/>
    <mergeCell ref="E303:E304"/>
    <mergeCell ref="F303:F304"/>
    <mergeCell ref="G303:G304"/>
    <mergeCell ref="H303:L303"/>
    <mergeCell ref="M303:M304"/>
    <mergeCell ref="A306:A311"/>
    <mergeCell ref="B306:B311"/>
    <mergeCell ref="A313:A316"/>
    <mergeCell ref="B313:B316"/>
    <mergeCell ref="A317:A318"/>
    <mergeCell ref="B317:B318"/>
    <mergeCell ref="A319:A320"/>
    <mergeCell ref="B319:B320"/>
    <mergeCell ref="A323:A325"/>
    <mergeCell ref="B323:B325"/>
    <mergeCell ref="A326:A327"/>
    <mergeCell ref="B326:B327"/>
    <mergeCell ref="A328:A329"/>
    <mergeCell ref="B328:B329"/>
    <mergeCell ref="A330:A331"/>
    <mergeCell ref="B330:B331"/>
    <mergeCell ref="A335:A338"/>
    <mergeCell ref="B335:B338"/>
    <mergeCell ref="A340:A346"/>
    <mergeCell ref="B340:B346"/>
    <mergeCell ref="A364:G364"/>
    <mergeCell ref="A367:M367"/>
    <mergeCell ref="B357:B362"/>
    <mergeCell ref="A357:A362"/>
    <mergeCell ref="A347:A354"/>
    <mergeCell ref="B347:B354"/>
    <mergeCell ref="A355:A356"/>
    <mergeCell ref="B355:B356"/>
    <mergeCell ref="D375:D376"/>
    <mergeCell ref="E375:E376"/>
    <mergeCell ref="F375:F376"/>
    <mergeCell ref="A368:M368"/>
    <mergeCell ref="A369:M369"/>
    <mergeCell ref="A370:M370"/>
    <mergeCell ref="A371:M371"/>
    <mergeCell ref="A373:B374"/>
    <mergeCell ref="C373:M373"/>
    <mergeCell ref="C374:M374"/>
    <mergeCell ref="G375:G376"/>
    <mergeCell ref="H375:L375"/>
    <mergeCell ref="M375:M376"/>
    <mergeCell ref="A378:A383"/>
    <mergeCell ref="B378:B383"/>
    <mergeCell ref="A385:A388"/>
    <mergeCell ref="B385:B388"/>
    <mergeCell ref="A375:A376"/>
    <mergeCell ref="B375:B376"/>
    <mergeCell ref="C375:C376"/>
    <mergeCell ref="A389:A390"/>
    <mergeCell ref="B389:B390"/>
    <mergeCell ref="A391:A392"/>
    <mergeCell ref="B391:B392"/>
    <mergeCell ref="A395:A397"/>
    <mergeCell ref="B395:B397"/>
    <mergeCell ref="B419:B426"/>
    <mergeCell ref="A398:A399"/>
    <mergeCell ref="B398:B399"/>
    <mergeCell ref="A400:A401"/>
    <mergeCell ref="B400:B401"/>
    <mergeCell ref="A402:A403"/>
    <mergeCell ref="B402:B403"/>
    <mergeCell ref="A429:A434"/>
    <mergeCell ref="A436:G436"/>
    <mergeCell ref="A427:A428"/>
    <mergeCell ref="B427:B428"/>
    <mergeCell ref="B429:B434"/>
    <mergeCell ref="A407:A410"/>
    <mergeCell ref="B407:B410"/>
    <mergeCell ref="A412:A418"/>
    <mergeCell ref="B412:B418"/>
    <mergeCell ref="A419:A426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Кочнева Юлия</dc:creator>
  <cp:keywords/>
  <dc:description/>
  <cp:lastModifiedBy>Сметанина Н.А.</cp:lastModifiedBy>
  <cp:lastPrinted>2019-05-30T13:31:50Z</cp:lastPrinted>
  <dcterms:created xsi:type="dcterms:W3CDTF">2014-06-08T13:29:20Z</dcterms:created>
  <dcterms:modified xsi:type="dcterms:W3CDTF">2020-01-09T07:54:30Z</dcterms:modified>
  <cp:category/>
  <cp:version/>
  <cp:contentType/>
  <cp:contentStatus/>
</cp:coreProperties>
</file>