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9\Программа\Ноябрь\Ноябрь\"/>
    </mc:Choice>
  </mc:AlternateContent>
  <xr:revisionPtr revIDLastSave="0" documentId="13_ncr:1_{B1D4DF40-BDAB-4D8A-99FF-4E29E1EDCC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нь" sheetId="36" r:id="rId1"/>
  </sheets>
  <definedNames>
    <definedName name="_xlnm.Print_Titles" localSheetId="0">июнь!$4:$8</definedName>
    <definedName name="_xlnm.Print_Area" localSheetId="0">июнь!$A$1:$M$140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8" i="36" l="1"/>
  <c r="M106" i="36" s="1"/>
  <c r="M107" i="36"/>
  <c r="M115" i="36"/>
  <c r="M11" i="36" l="1"/>
  <c r="M62" i="36"/>
  <c r="M64" i="36"/>
  <c r="M23" i="36"/>
  <c r="M22" i="36"/>
  <c r="M113" i="36" l="1"/>
  <c r="M20" i="36"/>
  <c r="M76" i="36"/>
  <c r="M77" i="36"/>
  <c r="M41" i="36"/>
  <c r="M73" i="36"/>
  <c r="M34" i="36"/>
  <c r="M131" i="36"/>
  <c r="M132" i="36"/>
  <c r="M128" i="36"/>
  <c r="M75" i="36" l="1"/>
  <c r="M93" i="36"/>
  <c r="M122" i="36" l="1"/>
  <c r="M121" i="36"/>
  <c r="M120" i="36" s="1"/>
  <c r="M50" i="36"/>
  <c r="M54" i="36"/>
  <c r="M46" i="36"/>
  <c r="M82" i="36"/>
  <c r="M117" i="36" l="1"/>
  <c r="M43" i="36"/>
  <c r="M72" i="36" l="1"/>
  <c r="M71" i="36"/>
  <c r="M61" i="36"/>
  <c r="M56" i="36"/>
  <c r="M55" i="36"/>
  <c r="M52" i="36"/>
  <c r="M51" i="36"/>
  <c r="M48" i="36"/>
  <c r="M47" i="36"/>
  <c r="M39" i="36" l="1"/>
  <c r="M32" i="36"/>
  <c r="M31" i="36"/>
  <c r="M83" i="36"/>
  <c r="M91" i="36" l="1"/>
  <c r="M44" i="36" l="1"/>
  <c r="M118" i="36"/>
  <c r="M70" i="36"/>
  <c r="M40" i="36" l="1"/>
  <c r="M111" i="36"/>
  <c r="M110" i="36"/>
  <c r="M94" i="36" s="1"/>
  <c r="M119" i="36" l="1"/>
  <c r="M114" i="36" l="1"/>
  <c r="M86" i="36" l="1"/>
  <c r="M127" i="36" l="1"/>
  <c r="M74" i="36" l="1"/>
  <c r="M85" i="36"/>
  <c r="M125" i="36" l="1"/>
  <c r="M102" i="36" l="1"/>
  <c r="M16" i="36" l="1"/>
  <c r="M95" i="36" l="1"/>
  <c r="M66" i="36"/>
  <c r="M53" i="36"/>
  <c r="M49" i="36"/>
  <c r="M45" i="36"/>
  <c r="M13" i="36" l="1"/>
  <c r="M69" i="36"/>
  <c r="M24" i="36"/>
  <c r="M12" i="36" l="1"/>
  <c r="M21" i="36"/>
  <c r="M10" i="36"/>
  <c r="M92" i="36"/>
  <c r="M126" i="36"/>
  <c r="M124" i="36" s="1"/>
  <c r="M137" i="36" l="1"/>
  <c r="M18" i="36"/>
  <c r="M133" i="36" l="1"/>
  <c r="M27" i="36"/>
  <c r="M15" i="36" l="1"/>
  <c r="M14" i="36" l="1"/>
</calcChain>
</file>

<file path=xl/sharedStrings.xml><?xml version="1.0" encoding="utf-8"?>
<sst xmlns="http://schemas.openxmlformats.org/spreadsheetml/2006/main" count="1028" uniqueCount="257">
  <si>
    <t>Ответственный исполнитель муниципальной программы</t>
  </si>
  <si>
    <t>№ п/п</t>
  </si>
  <si>
    <t>Наименование муниципальной программы, подпрограммы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</si>
  <si>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</si>
  <si>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</si>
  <si>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</si>
  <si>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</si>
  <si>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</si>
  <si>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</si>
  <si>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</si>
  <si>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</si>
  <si>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</si>
  <si>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</si>
  <si>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</si>
  <si>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</si>
  <si>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</si>
  <si>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</si>
  <si>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</si>
  <si>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</si>
  <si>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</si>
  <si>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бюджет города Пензы</t>
  </si>
  <si>
    <t>04</t>
  </si>
  <si>
    <t>09</t>
  </si>
  <si>
    <t>410</t>
  </si>
  <si>
    <t>1 проект</t>
  </si>
  <si>
    <t>960</t>
  </si>
  <si>
    <t>1.3</t>
  </si>
  <si>
    <t>05</t>
  </si>
  <si>
    <t>03</t>
  </si>
  <si>
    <t>240</t>
  </si>
  <si>
    <t>1.6</t>
  </si>
  <si>
    <t>1 объект</t>
  </si>
  <si>
    <t>07</t>
  </si>
  <si>
    <t>01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</si>
  <si>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</si>
  <si>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</si>
  <si>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</si>
  <si>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</si>
  <si>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</si>
  <si>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</si>
  <si>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</si>
  <si>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</si>
  <si>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Стимулирование развития жилищного строительства в городе Пензе</t>
  </si>
  <si>
    <t>2.1</t>
  </si>
  <si>
    <t>2.3</t>
  </si>
  <si>
    <t>2.4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</si>
  <si>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</si>
  <si>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</si>
  <si>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</si>
  <si>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</si>
  <si>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</si>
  <si>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</si>
  <si>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</si>
  <si>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</si>
  <si>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</si>
  <si>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</si>
  <si>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</si>
  <si>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</si>
  <si>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</si>
  <si>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</si>
  <si>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</si>
  <si>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Строительство ливневой канализации в мкр.Шуист</t>
  </si>
  <si>
    <t>2,1 км</t>
  </si>
  <si>
    <t>11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</si>
  <si>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</si>
  <si>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25000 м.куб./сутки</t>
  </si>
  <si>
    <t>Объект культурного наследия регионального значения "Дом жилой (деревянный), XIX в.", г.Пенза</t>
  </si>
  <si>
    <t>1111126450</t>
  </si>
  <si>
    <t>1120326300</t>
  </si>
  <si>
    <t>1130521710</t>
  </si>
  <si>
    <t>Строительство школы в мкр.Шуист, г.Пенза</t>
  </si>
  <si>
    <t>2.5</t>
  </si>
  <si>
    <t xml:space="preserve"> Агамагомедов М.К.</t>
  </si>
  <si>
    <t>660 учебных мест</t>
  </si>
  <si>
    <t>2.6</t>
  </si>
  <si>
    <t>Реконструкция автомобильной дороги от ул. 40 лет Октября до ул.Центральная, г.Пенза</t>
  </si>
  <si>
    <t>1112826650</t>
  </si>
  <si>
    <t>Реконструкция дороги по ул. Новоселов, г.Пенза</t>
  </si>
  <si>
    <t>1120926640</t>
  </si>
  <si>
    <t>Строительство школы в 6 мкр. "Арбеково", г. Пенза</t>
  </si>
  <si>
    <t>Агамагомедов М.К., Умнов И.Н</t>
  </si>
  <si>
    <t>2.8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</si>
  <si>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</si>
  <si>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1113126810</t>
  </si>
  <si>
    <t>Здание детской молочной кухни по ул. Измайлова,73, г.Пенза</t>
  </si>
  <si>
    <t>1.2</t>
  </si>
  <si>
    <t>1.4</t>
  </si>
  <si>
    <t>1.5</t>
  </si>
  <si>
    <t>1.7</t>
  </si>
  <si>
    <t>Внутриквартальная дорога в мкр. №6 "Заря-1" севернее ул.Магистральная, г.Пенза</t>
  </si>
  <si>
    <t>1121326830</t>
  </si>
  <si>
    <t>Внутриквартальная дорога в районе малоэтажной застройки Заря южнее ул. Новоселов, г. Пенза</t>
  </si>
  <si>
    <t>1121426840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</si>
  <si>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</si>
  <si>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1121526850</t>
  </si>
  <si>
    <t>Дорога для участков, выделенных под строительство индивидуальных жилых домов для семей, имеющих 3-х и более детей, расположенных севернее микрорайона №1 "Заря-2", г.Пенза</t>
  </si>
  <si>
    <t>Внутриквартальная сеть водоснабжения в районе малоэтажной застройки Заря южнее ул.Новоселов, г.Пенза</t>
  </si>
  <si>
    <t>1121226870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</si>
  <si>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</si>
  <si>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1121726880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</si>
  <si>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</si>
  <si>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1121826890</t>
  </si>
  <si>
    <t>2.9</t>
  </si>
  <si>
    <t>2.10</t>
  </si>
  <si>
    <t>Установление (изменению) границы городского округа - город Пенза и земель населенного пункта в его границах</t>
  </si>
  <si>
    <t>1130621850</t>
  </si>
  <si>
    <t>Подготовка документации по внесению изменений в генеральный план и правила землепользования и застройки г.Пензы</t>
  </si>
  <si>
    <t>1130721890</t>
  </si>
  <si>
    <t>1110626350</t>
  </si>
  <si>
    <t>1121626860</t>
  </si>
  <si>
    <t>2.2.</t>
  </si>
  <si>
    <t>1.8</t>
  </si>
  <si>
    <t>1.9</t>
  </si>
  <si>
    <t>1.10</t>
  </si>
  <si>
    <t xml:space="preserve">Капитальный ремонт набережной реки Суры </t>
  </si>
  <si>
    <t>1112026510</t>
  </si>
  <si>
    <t>1112726620</t>
  </si>
  <si>
    <t>1121926910</t>
  </si>
  <si>
    <t>Площадь имени В.И. Ленина, г. Пенза</t>
  </si>
  <si>
    <t>Строительство инженерной инфраструктуры в микрорайоне Арбеково города Пензы</t>
  </si>
  <si>
    <t>1.11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</si>
  <si>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</si>
  <si>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2.12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</si>
  <si>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</si>
  <si>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1120221630</t>
  </si>
  <si>
    <t>11117R0820</t>
  </si>
  <si>
    <t>1.12</t>
  </si>
  <si>
    <t>1.13</t>
  </si>
  <si>
    <t>1.14</t>
  </si>
  <si>
    <t>1.15</t>
  </si>
  <si>
    <t>Автомобильная дорога по ул. Чкалова, г. Пенза</t>
  </si>
  <si>
    <t>Автомобильная дорога по ул. Попова, г. Пенза</t>
  </si>
  <si>
    <t>40 мест в я/садах</t>
  </si>
  <si>
    <t>1112326560</t>
  </si>
  <si>
    <t>1113526960</t>
  </si>
  <si>
    <t>1113626970</t>
  </si>
  <si>
    <t>800 учебных мест</t>
  </si>
  <si>
    <t>2050 п.метров сетей</t>
  </si>
  <si>
    <t>Строительство сетей ливневой канализации по ул.Кривозерье, г.Пенза</t>
  </si>
  <si>
    <t xml:space="preserve">960 </t>
  </si>
  <si>
    <t>1110926190</t>
  </si>
  <si>
    <t>1.18</t>
  </si>
  <si>
    <t>Сквер "Пионерский", г. Пенза</t>
  </si>
  <si>
    <t>Корпус № 2 детского сада по ул. Депутатская, 5, г. Пенза</t>
  </si>
  <si>
    <t>Корпус №2 детского сада по ул. Измайлова, 51А, г. Пенза</t>
  </si>
  <si>
    <t>Корпус №2 детского сада по ул. Антонова, 68, г. Пенза</t>
  </si>
  <si>
    <t>1114027020</t>
  </si>
  <si>
    <t>1114227040</t>
  </si>
  <si>
    <t>Благоустройство общественной территории ограниченной улицами К.Маркса, Белинского, Лермонтова, Советская</t>
  </si>
  <si>
    <t>Территория, прилегающая к Спасскому кафедральному собору, г.Пенза</t>
  </si>
  <si>
    <t>1113326920</t>
  </si>
  <si>
    <t>1.19</t>
  </si>
  <si>
    <t>1.20</t>
  </si>
  <si>
    <t xml:space="preserve">Реконструкция ул.Антонова, г.Пенза </t>
  </si>
  <si>
    <t>1110121430</t>
  </si>
  <si>
    <t>1.21</t>
  </si>
  <si>
    <t>Автомобильная дорога по ул.Чаадаева на кчаствке от ул.Чапаева до транспортной развязки к ФАД М-5 "Урал", г.Пенза</t>
  </si>
  <si>
    <t>1114327050</t>
  </si>
  <si>
    <t>1114127030</t>
  </si>
  <si>
    <t>Школа в мкр. №3 третьей очереди строительства жилого района "Арбеково", г. Пенза</t>
  </si>
  <si>
    <t>1.24</t>
  </si>
  <si>
    <t>Строительство проезда к территории индустриального парка "Союз" г.Пенза от перекрестка ул. Центральная-Перспективная, г.Пенза</t>
  </si>
  <si>
    <t>1114527070</t>
  </si>
  <si>
    <t>11132S1330</t>
  </si>
  <si>
    <t>1113271330</t>
  </si>
  <si>
    <t>1 742,5              п/м сетей</t>
  </si>
  <si>
    <t>1100 учебных мест</t>
  </si>
  <si>
    <t xml:space="preserve">1,63141 км
автодорог
</t>
  </si>
  <si>
    <t>0,02642 км</t>
  </si>
  <si>
    <t>1.25</t>
  </si>
  <si>
    <t>Автомобильная дорога по ул. Байдукова, г. Пенза</t>
  </si>
  <si>
    <t>1114427060</t>
  </si>
  <si>
    <t>1.1</t>
  </si>
  <si>
    <t>Корпус №2  детского сада по ул.Набережная реки Мойки, 41А,  г.Пенза</t>
  </si>
  <si>
    <t>Строительство корпуса № 2 детского сада по ул.Макаренко, д.20, в г.Пенза</t>
  </si>
  <si>
    <t>Детский сад по ул.Лазо, 4,  г.Пенза</t>
  </si>
  <si>
    <t>1114627090</t>
  </si>
  <si>
    <t>80 мест в я/садах</t>
  </si>
  <si>
    <t xml:space="preserve">175 мест 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</si>
  <si>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2015-2021 годы»
</t>
  </si>
  <si>
    <t>1 обьект</t>
  </si>
  <si>
    <t>0,531 км автодорог</t>
  </si>
  <si>
    <t xml:space="preserve">бюджет Пензенской области </t>
  </si>
  <si>
    <t>Автомобильная дорога по ул.Попова на участке от ул.Ленинградская до ул.Окружная, г.Пенза</t>
  </si>
  <si>
    <t>1114827180</t>
  </si>
  <si>
    <t>1.29</t>
  </si>
  <si>
    <t>1.30</t>
  </si>
  <si>
    <t>Жилой дом для маневренного жилищного фонда г. Пенза</t>
  </si>
  <si>
    <t>1114927220</t>
  </si>
  <si>
    <t xml:space="preserve">План реализации муниципальной программы
"Развитие территорий, социальной и инженерной инфраструктуры 
в городе Пензе на 2015-2021 годы"
на 2019 год
</t>
  </si>
  <si>
    <t>Автодорога,расположенная западнее микрорайона №6 3-й очереди строительства жилого района Арбеково</t>
  </si>
  <si>
    <t>Мост через реку Мойка по ул.Батайская, г.Пенза</t>
  </si>
  <si>
    <t>1115027230</t>
  </si>
  <si>
    <t>111Е155201</t>
  </si>
  <si>
    <t>11304Z1053</t>
  </si>
  <si>
    <t>112F150211</t>
  </si>
  <si>
    <t xml:space="preserve">111Р251592 </t>
  </si>
  <si>
    <t xml:space="preserve">111Р251591 </t>
  </si>
  <si>
    <t>ответственый исполнитель (должность)</t>
  </si>
  <si>
    <t>0,266 км</t>
  </si>
  <si>
    <t>2.2</t>
  </si>
  <si>
    <t>Сквер «Пионерский», г. 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</si>
  <si>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</si>
  <si>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1.16</t>
  </si>
  <si>
    <t>1.17</t>
  </si>
  <si>
    <t>Волков С.В.</t>
  </si>
  <si>
    <t>выкуп изымаемых земельных участков</t>
  </si>
  <si>
    <t>111Е155202</t>
  </si>
  <si>
    <t>3.5</t>
  </si>
  <si>
    <t>Автомобильная дорога по ул.Чкалова, г.Пенза</t>
  </si>
  <si>
    <t>1120621600</t>
  </si>
  <si>
    <t>1120721610</t>
  </si>
  <si>
    <t>0,667 км</t>
  </si>
  <si>
    <t>0,525 км</t>
  </si>
  <si>
    <t>0,343 км</t>
  </si>
  <si>
    <t>Строительство сетей водоснабжения пос. "ЗИФ", г. Пенза</t>
  </si>
  <si>
    <t>1111926500</t>
  </si>
  <si>
    <t>Внутриквартальная дорога в районе малоэтажной застройки Заря южнее ул.Новоселов ,г.Пенза</t>
  </si>
  <si>
    <t>Площадь имени В.И.Ленина</t>
  </si>
  <si>
    <t>2019</t>
  </si>
  <si>
    <t>Сквер в границах улиц Московская, Володарского, Пушкина, г.Пенза</t>
  </si>
  <si>
    <t>Сквер в границах улиц Урицкого, Кирова, Славы, г.Пенза</t>
  </si>
  <si>
    <t>Сквер на пересечении улиц Плеханова-Пушкина, г.Пенза</t>
  </si>
  <si>
    <t>1115527280</t>
  </si>
  <si>
    <t>1115627290</t>
  </si>
  <si>
    <t>1115727310</t>
  </si>
  <si>
    <t>Корпус №2 детского сада по ул.Красная, 26А, г.Пенза</t>
  </si>
  <si>
    <t>2,334 км</t>
  </si>
  <si>
    <t>1.22</t>
  </si>
  <si>
    <t>Строительство автодороги в микрорайоне, распложенном между пос. Нефтяник и пос. Заря,г.Пенза</t>
  </si>
  <si>
    <t>Строительство автодороги в районе ул. Бадигина,г.Пенза</t>
  </si>
  <si>
    <t>Муравлев В.Н.</t>
  </si>
  <si>
    <t>1116127390</t>
  </si>
  <si>
    <t>Здание ТЮЗ по ул.Тарханова 11 а,г.Пенза</t>
  </si>
  <si>
    <t>112F127510</t>
  </si>
  <si>
    <t>111R126960</t>
  </si>
  <si>
    <t>111R126560</t>
  </si>
  <si>
    <t>Фонтан, расположенный в районе дома №39а по ул. Московская, с благоустройством прилегающей территории, г. Пенза</t>
  </si>
  <si>
    <t>1,23</t>
  </si>
  <si>
    <t>1,24</t>
  </si>
  <si>
    <t>Строительство домов для переселения граждан из аварийного жилья</t>
  </si>
  <si>
    <t>1115127240</t>
  </si>
  <si>
    <t>111P252321</t>
  </si>
  <si>
    <t xml:space="preserve">111Р251593 </t>
  </si>
  <si>
    <t xml:space="preserve">111Р251594 </t>
  </si>
  <si>
    <t>Наличие утвержденного генерального плана, правил землепользования и застройки с изменениями</t>
  </si>
  <si>
    <t>111P227340</t>
  </si>
  <si>
    <t>11222S3100</t>
  </si>
  <si>
    <t>1130124420</t>
  </si>
  <si>
    <t>1130424430</t>
  </si>
  <si>
    <t>Сети водоснабжения микрорайона №7 III очереди строительства жилого района Арбеково г. Пензы. II-III этап строительства</t>
  </si>
  <si>
    <t>Управление градостроительства и архитектуры города Пензы</t>
  </si>
  <si>
    <t>112F150212</t>
  </si>
  <si>
    <t>112F127520</t>
  </si>
  <si>
    <t>перетащили кассу с 201 на 202</t>
  </si>
  <si>
    <t>Перетащили кассу для приведения в соответствие с условиями софинансирования</t>
  </si>
  <si>
    <t>Приложение № 3 к Постановлению администрации города Пензы от 30.12.2019 № 2508/1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</si>
</sst>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#,##0.000"/>
    <numFmt numFmtId="166" formatCode="#,##0.0"/>
    <numFmt numFmtId="167" formatCode="#,##0.00000"/>
    <numFmt numFmtId="168" formatCode="_-* #,##0.0_р_._-;\-* #,##0.0_р_._-;_-* &quot;-&quot;?_р_._-;_-@_-"/>
    <numFmt numFmtId="169" formatCode="_-* #,##0.00000_р_._-;\-* #,##0.00000_р_._-;_-* &quot;-&quot;???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57">
    <xf numFmtId="0" fontId="0" fillId="0" borderId="0" xfId="0"/>
    <xf numFmtId="167" fontId="4" fillId="2" borderId="2" xfId="2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6" fontId="4" fillId="2" borderId="2" xfId="2" applyNumberFormat="1" applyFont="1" applyFill="1" applyBorder="1" applyAlignment="1">
      <alignment horizontal="center" vertical="center" wrapText="1"/>
    </xf>
    <xf numFmtId="166" fontId="10" fillId="2" borderId="2" xfId="2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49" fontId="13" fillId="2" borderId="2" xfId="2" applyNumberFormat="1" applyFont="1" applyFill="1" applyBorder="1" applyAlignment="1">
      <alignment horizontal="center" vertical="center" wrapText="1"/>
    </xf>
    <xf numFmtId="49" fontId="14" fillId="2" borderId="2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167" fontId="13" fillId="2" borderId="2" xfId="2" applyNumberFormat="1" applyFont="1" applyFill="1" applyBorder="1" applyAlignment="1">
      <alignment horizontal="center" vertical="center" wrapText="1"/>
    </xf>
    <xf numFmtId="167" fontId="3" fillId="2" borderId="2" xfId="2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5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/>
    </xf>
    <xf numFmtId="167" fontId="3" fillId="2" borderId="2" xfId="3" applyNumberFormat="1" applyFont="1" applyFill="1" applyBorder="1" applyAlignment="1">
      <alignment horizontal="center" vertical="center" wrapText="1"/>
    </xf>
    <xf numFmtId="167" fontId="16" fillId="2" borderId="2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6" fillId="2" borderId="0" xfId="1" applyNumberFormat="1" applyFont="1" applyFill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7" fontId="9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horizontal="center" vertical="top" wrapText="1"/>
    </xf>
    <xf numFmtId="49" fontId="9" fillId="2" borderId="2" xfId="2" applyNumberFormat="1" applyFont="1" applyFill="1" applyBorder="1" applyAlignment="1">
      <alignment horizontal="center" vertical="top" wrapText="1"/>
    </xf>
    <xf numFmtId="0" fontId="17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20" fillId="2" borderId="0" xfId="0" applyFont="1" applyFill="1"/>
    <xf numFmtId="49" fontId="20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168" fontId="1" fillId="2" borderId="0" xfId="1" applyNumberFormat="1" applyFont="1" applyFill="1"/>
    <xf numFmtId="169" fontId="1" fillId="2" borderId="0" xfId="1" applyNumberFormat="1" applyFont="1" applyFill="1"/>
    <xf numFmtId="0" fontId="20" fillId="2" borderId="0" xfId="0" applyFont="1" applyFill="1" applyAlignment="1">
      <alignment vertical="center"/>
    </xf>
    <xf numFmtId="49" fontId="3" fillId="2" borderId="2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left"/>
    </xf>
    <xf numFmtId="0" fontId="3" fillId="2" borderId="2" xfId="1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49" fontId="19" fillId="2" borderId="2" xfId="2" applyNumberFormat="1" applyFont="1" applyFill="1" applyBorder="1" applyAlignment="1">
      <alignment horizontal="center" vertical="center" wrapText="1"/>
    </xf>
    <xf numFmtId="167" fontId="3" fillId="4" borderId="2" xfId="2" applyNumberFormat="1" applyFont="1" applyFill="1" applyBorder="1" applyAlignment="1">
      <alignment horizontal="center" vertical="center" wrapText="1"/>
    </xf>
    <xf numFmtId="167" fontId="3" fillId="4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167" fontId="3" fillId="5" borderId="2" xfId="2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167" fontId="3" fillId="6" borderId="2" xfId="1" applyNumberFormat="1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167" fontId="3" fillId="4" borderId="3" xfId="2" applyNumberFormat="1" applyFont="1" applyFill="1" applyBorder="1" applyAlignment="1">
      <alignment horizontal="center" vertical="center" wrapText="1"/>
    </xf>
    <xf numFmtId="167" fontId="3" fillId="4" borderId="4" xfId="2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7" fontId="3" fillId="2" borderId="5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center" wrapText="1"/>
    </xf>
    <xf numFmtId="0" fontId="20" fillId="2" borderId="10" xfId="0" applyFont="1" applyFill="1" applyBorder="1"/>
    <xf numFmtId="0" fontId="20" fillId="2" borderId="1" xfId="0" applyFont="1" applyFill="1" applyBorder="1"/>
    <xf numFmtId="0" fontId="20" fillId="2" borderId="11" xfId="0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67" fontId="7" fillId="2" borderId="3" xfId="1" applyNumberFormat="1" applyFont="1" applyFill="1" applyBorder="1" applyAlignment="1">
      <alignment horizontal="center" vertical="center" wrapText="1"/>
    </xf>
    <xf numFmtId="167" fontId="20" fillId="2" borderId="5" xfId="0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top" wrapText="1"/>
    </xf>
    <xf numFmtId="49" fontId="3" fillId="2" borderId="4" xfId="1" applyNumberFormat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49" fontId="3" fillId="2" borderId="3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19" fillId="2" borderId="3" xfId="2" applyNumberFormat="1" applyFont="1" applyFill="1" applyBorder="1" applyAlignment="1">
      <alignment horizontal="center" vertical="center" wrapText="1"/>
    </xf>
    <xf numFmtId="49" fontId="19" fillId="2" borderId="5" xfId="2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9" fillId="2" borderId="3" xfId="2" applyNumberFormat="1" applyFont="1" applyFill="1" applyBorder="1" applyAlignment="1">
      <alignment horizontal="center" vertical="center" wrapText="1"/>
    </xf>
    <xf numFmtId="49" fontId="9" fillId="2" borderId="4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141"/>
  <sheetViews>
    <sheetView tabSelected="1" view="pageBreakPreview" zoomScale="115" zoomScaleSheetLayoutView="115" workbookViewId="0">
      <selection activeCell="I2" sqref="I2:M2"/>
    </sheetView>
  </sheetViews>
  <sheetFormatPr defaultRowHeight="15" x14ac:dyDescent="0.25"/>
  <cols>
    <col min="1" max="1" width="5.7109375" style="56" customWidth="1"/>
    <col min="2" max="2" width="37.5703125" style="56" customWidth="1"/>
    <col min="3" max="3" width="19.42578125" style="56" customWidth="1"/>
    <col min="4" max="5" width="8.140625" style="56" customWidth="1"/>
    <col min="6" max="6" width="12.28515625" style="56" customWidth="1"/>
    <col min="7" max="7" width="15" style="56" customWidth="1"/>
    <col min="8" max="8" width="6.42578125" style="56" customWidth="1"/>
    <col min="9" max="9" width="7" style="56" customWidth="1"/>
    <col min="10" max="10" width="6.7109375" style="56" customWidth="1"/>
    <col min="11" max="11" width="13.42578125" style="44" customWidth="1"/>
    <col min="12" max="12" width="6.5703125" style="56" customWidth="1"/>
    <col min="13" max="13" width="18.42578125" style="43" customWidth="1"/>
    <col min="14" max="14" width="37.5703125" style="35" customWidth="1"/>
    <col min="15" max="16384" width="9.140625" style="35"/>
  </cols>
  <sheetData>
    <row r="1" spans="1:14" ht="22.5" customHeight="1" x14ac:dyDescent="0.25">
      <c r="I1" s="120" t="s">
        <v>256</v>
      </c>
      <c r="J1" s="120"/>
      <c r="K1" s="120"/>
      <c r="L1" s="120"/>
      <c r="M1" s="120"/>
    </row>
    <row r="2" spans="1:14" ht="79.5" customHeight="1" x14ac:dyDescent="0.25">
      <c r="I2" s="121" t="s">
        <v>179</v>
      </c>
      <c r="J2" s="121"/>
      <c r="K2" s="121"/>
      <c r="L2" s="121"/>
      <c r="M2" s="121"/>
    </row>
    <row r="3" spans="1:14" ht="71.25" customHeight="1" x14ac:dyDescent="0.25">
      <c r="A3" s="122" t="s">
        <v>189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4" x14ac:dyDescent="0.25">
      <c r="A4" s="123"/>
      <c r="B4" s="124"/>
      <c r="C4" s="127" t="s">
        <v>0</v>
      </c>
      <c r="D4" s="128"/>
      <c r="E4" s="128"/>
      <c r="F4" s="128"/>
      <c r="G4" s="128"/>
      <c r="H4" s="128"/>
      <c r="I4" s="128"/>
      <c r="J4" s="128"/>
      <c r="K4" s="128"/>
      <c r="L4" s="128"/>
      <c r="M4" s="129"/>
    </row>
    <row r="5" spans="1:14" x14ac:dyDescent="0.25">
      <c r="A5" s="125"/>
      <c r="B5" s="126"/>
      <c r="C5" s="127" t="s">
        <v>251</v>
      </c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4" x14ac:dyDescent="0.25">
      <c r="A6" s="83" t="s">
        <v>1</v>
      </c>
      <c r="B6" s="83" t="s">
        <v>2</v>
      </c>
      <c r="C6" s="83" t="s">
        <v>198</v>
      </c>
      <c r="D6" s="83" t="s">
        <v>3</v>
      </c>
      <c r="E6" s="83" t="s">
        <v>4</v>
      </c>
      <c r="F6" s="83" t="s">
        <v>5</v>
      </c>
      <c r="G6" s="83" t="s">
        <v>6</v>
      </c>
      <c r="H6" s="127" t="s">
        <v>7</v>
      </c>
      <c r="I6" s="130"/>
      <c r="J6" s="130"/>
      <c r="K6" s="130"/>
      <c r="L6" s="131"/>
      <c r="M6" s="132" t="s">
        <v>8</v>
      </c>
    </row>
    <row r="7" spans="1:14" x14ac:dyDescent="0.25">
      <c r="A7" s="85"/>
      <c r="B7" s="85"/>
      <c r="C7" s="85"/>
      <c r="D7" s="115"/>
      <c r="E7" s="115"/>
      <c r="F7" s="115"/>
      <c r="G7" s="85"/>
      <c r="H7" s="57" t="s">
        <v>9</v>
      </c>
      <c r="I7" s="57" t="s">
        <v>10</v>
      </c>
      <c r="J7" s="57" t="s">
        <v>11</v>
      </c>
      <c r="K7" s="64" t="s">
        <v>12</v>
      </c>
      <c r="L7" s="57" t="s">
        <v>13</v>
      </c>
      <c r="M7" s="133"/>
    </row>
    <row r="8" spans="1:14" x14ac:dyDescent="0.25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64">
        <v>11</v>
      </c>
      <c r="L8" s="57">
        <v>12</v>
      </c>
      <c r="M8" s="11"/>
    </row>
    <row r="9" spans="1:14" x14ac:dyDescent="0.25">
      <c r="A9" s="19"/>
      <c r="B9" s="19"/>
      <c r="C9" s="19"/>
      <c r="D9" s="19"/>
      <c r="E9" s="19"/>
      <c r="F9" s="19"/>
      <c r="G9" s="19"/>
      <c r="H9" s="12"/>
      <c r="I9" s="12"/>
      <c r="J9" s="12"/>
      <c r="K9" s="25"/>
      <c r="L9" s="12"/>
      <c r="M9" s="12"/>
    </row>
    <row r="10" spans="1:14" x14ac:dyDescent="0.25">
      <c r="A10" s="65">
        <v>1</v>
      </c>
      <c r="B10" s="134" t="s">
        <v>14</v>
      </c>
      <c r="C10" s="135" t="s">
        <v>80</v>
      </c>
      <c r="D10" s="134">
        <v>2015</v>
      </c>
      <c r="E10" s="134">
        <v>2021</v>
      </c>
      <c r="F10" s="134" t="s">
        <v>16</v>
      </c>
      <c r="G10" s="59" t="s">
        <v>15</v>
      </c>
      <c r="H10" s="1" t="s">
        <v>16</v>
      </c>
      <c r="I10" s="2" t="s">
        <v>16</v>
      </c>
      <c r="J10" s="3" t="s">
        <v>16</v>
      </c>
      <c r="K10" s="4" t="s">
        <v>16</v>
      </c>
      <c r="L10" s="3" t="s">
        <v>16</v>
      </c>
      <c r="M10" s="1">
        <f>M11+M12+M13</f>
        <v>1053424.1897700001</v>
      </c>
    </row>
    <row r="11" spans="1:14" ht="29.25" customHeight="1" x14ac:dyDescent="0.25">
      <c r="A11" s="61"/>
      <c r="B11" s="97"/>
      <c r="C11" s="136"/>
      <c r="D11" s="116"/>
      <c r="E11" s="116"/>
      <c r="F11" s="116"/>
      <c r="G11" s="59" t="s">
        <v>17</v>
      </c>
      <c r="H11" s="1" t="s">
        <v>16</v>
      </c>
      <c r="I11" s="2" t="s">
        <v>16</v>
      </c>
      <c r="J11" s="3" t="s">
        <v>16</v>
      </c>
      <c r="K11" s="4" t="s">
        <v>16</v>
      </c>
      <c r="L11" s="3" t="s">
        <v>16</v>
      </c>
      <c r="M11" s="14">
        <f>M20+M22+M23+M31+M32+M34+M39+M41+M46+M50+M54+M61+M63+M73+M76+M77+M82+M83+M84+M85+M87+M88+M89+M90+M91+M42+M64</f>
        <v>407108.96195999999</v>
      </c>
      <c r="N11" s="45"/>
    </row>
    <row r="12" spans="1:14" ht="42" customHeight="1" x14ac:dyDescent="0.25">
      <c r="A12" s="61"/>
      <c r="B12" s="97"/>
      <c r="C12" s="136"/>
      <c r="D12" s="116"/>
      <c r="E12" s="116"/>
      <c r="F12" s="116"/>
      <c r="G12" s="59" t="s">
        <v>18</v>
      </c>
      <c r="H12" s="1" t="s">
        <v>16</v>
      </c>
      <c r="I12" s="2" t="s">
        <v>16</v>
      </c>
      <c r="J12" s="3" t="s">
        <v>16</v>
      </c>
      <c r="K12" s="4" t="s">
        <v>16</v>
      </c>
      <c r="L12" s="3" t="s">
        <v>16</v>
      </c>
      <c r="M12" s="1">
        <f>M16+M24+M47+M51+M55+M65+M71+M70+M78+M43</f>
        <v>157729.17713999999</v>
      </c>
    </row>
    <row r="13" spans="1:14" ht="30" customHeight="1" x14ac:dyDescent="0.25">
      <c r="A13" s="62"/>
      <c r="B13" s="98"/>
      <c r="C13" s="137"/>
      <c r="D13" s="115"/>
      <c r="E13" s="115"/>
      <c r="F13" s="115"/>
      <c r="G13" s="59" t="s">
        <v>19</v>
      </c>
      <c r="H13" s="1" t="s">
        <v>16</v>
      </c>
      <c r="I13" s="2" t="s">
        <v>16</v>
      </c>
      <c r="J13" s="3" t="s">
        <v>16</v>
      </c>
      <c r="K13" s="4" t="s">
        <v>16</v>
      </c>
      <c r="L13" s="3" t="s">
        <v>16</v>
      </c>
      <c r="M13" s="1">
        <f>M25+M48+M56+M72+M52+M66+M44</f>
        <v>488586.05066999997</v>
      </c>
    </row>
    <row r="14" spans="1:14" ht="14.25" customHeight="1" x14ac:dyDescent="0.25">
      <c r="A14" s="80" t="s">
        <v>172</v>
      </c>
      <c r="B14" s="83" t="s">
        <v>36</v>
      </c>
      <c r="C14" s="83" t="s">
        <v>80</v>
      </c>
      <c r="D14" s="117">
        <v>2015</v>
      </c>
      <c r="E14" s="83">
        <v>2021</v>
      </c>
      <c r="F14" s="94" t="s">
        <v>37</v>
      </c>
      <c r="G14" s="5" t="s">
        <v>38</v>
      </c>
      <c r="H14" s="6" t="s">
        <v>16</v>
      </c>
      <c r="I14" s="6" t="s">
        <v>16</v>
      </c>
      <c r="J14" s="6" t="s">
        <v>16</v>
      </c>
      <c r="K14" s="7" t="s">
        <v>16</v>
      </c>
      <c r="L14" s="6" t="s">
        <v>16</v>
      </c>
      <c r="M14" s="9">
        <f>M16+M17</f>
        <v>79708.160040000002</v>
      </c>
      <c r="N14" s="46"/>
    </row>
    <row r="15" spans="1:14" ht="15.75" hidden="1" customHeight="1" x14ac:dyDescent="0.25">
      <c r="A15" s="81"/>
      <c r="B15" s="116"/>
      <c r="C15" s="84"/>
      <c r="D15" s="118"/>
      <c r="E15" s="84"/>
      <c r="F15" s="119"/>
      <c r="G15" s="57" t="s">
        <v>19</v>
      </c>
      <c r="H15" s="63" t="s">
        <v>25</v>
      </c>
      <c r="I15" s="63" t="s">
        <v>39</v>
      </c>
      <c r="J15" s="63" t="s">
        <v>21</v>
      </c>
      <c r="K15" s="8" t="s">
        <v>40</v>
      </c>
      <c r="L15" s="63" t="s">
        <v>23</v>
      </c>
      <c r="M15" s="10">
        <f>6390.51-6390.51</f>
        <v>0</v>
      </c>
      <c r="N15" s="46"/>
    </row>
    <row r="16" spans="1:14" ht="59.25" customHeight="1" x14ac:dyDescent="0.25">
      <c r="A16" s="81"/>
      <c r="B16" s="116"/>
      <c r="C16" s="84"/>
      <c r="D16" s="118"/>
      <c r="E16" s="84"/>
      <c r="F16" s="119"/>
      <c r="G16" s="83" t="s">
        <v>41</v>
      </c>
      <c r="H16" s="145" t="s">
        <v>25</v>
      </c>
      <c r="I16" s="145" t="s">
        <v>39</v>
      </c>
      <c r="J16" s="145" t="s">
        <v>21</v>
      </c>
      <c r="K16" s="147" t="s">
        <v>125</v>
      </c>
      <c r="L16" s="145" t="s">
        <v>23</v>
      </c>
      <c r="M16" s="111">
        <f>79708.16004+0.03996-0.03996</f>
        <v>79708.160040000002</v>
      </c>
    </row>
    <row r="17" spans="1:14" ht="14.25" customHeight="1" x14ac:dyDescent="0.25">
      <c r="A17" s="82"/>
      <c r="B17" s="116"/>
      <c r="C17" s="84"/>
      <c r="D17" s="118"/>
      <c r="E17" s="84"/>
      <c r="F17" s="119"/>
      <c r="G17" s="84"/>
      <c r="H17" s="146"/>
      <c r="I17" s="146"/>
      <c r="J17" s="146"/>
      <c r="K17" s="148"/>
      <c r="L17" s="146"/>
      <c r="M17" s="112"/>
    </row>
    <row r="18" spans="1:14" ht="21" hidden="1" customHeight="1" x14ac:dyDescent="0.25">
      <c r="A18" s="80" t="s">
        <v>85</v>
      </c>
      <c r="B18" s="77" t="s">
        <v>64</v>
      </c>
      <c r="C18" s="83" t="s">
        <v>80</v>
      </c>
      <c r="D18" s="83">
        <v>2016</v>
      </c>
      <c r="E18" s="83">
        <v>2017</v>
      </c>
      <c r="F18" s="94" t="s">
        <v>31</v>
      </c>
      <c r="G18" s="5" t="s">
        <v>38</v>
      </c>
      <c r="H18" s="6" t="s">
        <v>16</v>
      </c>
      <c r="I18" s="6" t="s">
        <v>16</v>
      </c>
      <c r="J18" s="6" t="s">
        <v>16</v>
      </c>
      <c r="K18" s="7" t="s">
        <v>16</v>
      </c>
      <c r="L18" s="6" t="s">
        <v>16</v>
      </c>
      <c r="M18" s="9">
        <f>M19</f>
        <v>0</v>
      </c>
    </row>
    <row r="19" spans="1:14" ht="15.75" hidden="1" customHeight="1" x14ac:dyDescent="0.25">
      <c r="A19" s="81"/>
      <c r="B19" s="78"/>
      <c r="C19" s="84"/>
      <c r="D19" s="84"/>
      <c r="E19" s="84"/>
      <c r="F19" s="95"/>
      <c r="G19" s="57" t="s">
        <v>20</v>
      </c>
      <c r="H19" s="63" t="s">
        <v>25</v>
      </c>
      <c r="I19" s="63" t="s">
        <v>63</v>
      </c>
      <c r="J19" s="63" t="s">
        <v>28</v>
      </c>
      <c r="K19" s="8" t="s">
        <v>108</v>
      </c>
      <c r="L19" s="63" t="s">
        <v>23</v>
      </c>
      <c r="M19" s="10"/>
    </row>
    <row r="20" spans="1:14" ht="41.25" hidden="1" customHeight="1" x14ac:dyDescent="0.25">
      <c r="A20" s="54" t="s">
        <v>85</v>
      </c>
      <c r="B20" s="55" t="s">
        <v>66</v>
      </c>
      <c r="C20" s="55" t="s">
        <v>80</v>
      </c>
      <c r="D20" s="55">
        <v>2016</v>
      </c>
      <c r="E20" s="55">
        <v>2019</v>
      </c>
      <c r="F20" s="60" t="s">
        <v>31</v>
      </c>
      <c r="G20" s="57" t="s">
        <v>20</v>
      </c>
      <c r="H20" s="63" t="s">
        <v>25</v>
      </c>
      <c r="I20" s="63" t="s">
        <v>35</v>
      </c>
      <c r="J20" s="63" t="s">
        <v>33</v>
      </c>
      <c r="K20" s="8" t="s">
        <v>67</v>
      </c>
      <c r="L20" s="63" t="s">
        <v>23</v>
      </c>
      <c r="M20" s="69">
        <f>6149-6149</f>
        <v>0</v>
      </c>
    </row>
    <row r="21" spans="1:14" ht="15" customHeight="1" x14ac:dyDescent="0.25">
      <c r="A21" s="80" t="s">
        <v>26</v>
      </c>
      <c r="B21" s="83" t="s">
        <v>70</v>
      </c>
      <c r="C21" s="83" t="s">
        <v>80</v>
      </c>
      <c r="D21" s="83">
        <v>2016</v>
      </c>
      <c r="E21" s="83">
        <v>2018</v>
      </c>
      <c r="F21" s="94" t="s">
        <v>73</v>
      </c>
      <c r="G21" s="5" t="s">
        <v>38</v>
      </c>
      <c r="H21" s="6" t="s">
        <v>16</v>
      </c>
      <c r="I21" s="6" t="s">
        <v>16</v>
      </c>
      <c r="J21" s="6" t="s">
        <v>16</v>
      </c>
      <c r="K21" s="7" t="s">
        <v>16</v>
      </c>
      <c r="L21" s="6" t="s">
        <v>16</v>
      </c>
      <c r="M21" s="9">
        <f>M22+M24+M25+M23</f>
        <v>162657.54525999998</v>
      </c>
    </row>
    <row r="22" spans="1:14" ht="30" x14ac:dyDescent="0.25">
      <c r="A22" s="81"/>
      <c r="B22" s="84"/>
      <c r="C22" s="84"/>
      <c r="D22" s="84"/>
      <c r="E22" s="84"/>
      <c r="F22" s="95"/>
      <c r="G22" s="57" t="s">
        <v>20</v>
      </c>
      <c r="H22" s="63" t="s">
        <v>25</v>
      </c>
      <c r="I22" s="63" t="s">
        <v>32</v>
      </c>
      <c r="J22" s="63" t="s">
        <v>34</v>
      </c>
      <c r="K22" s="8" t="s">
        <v>207</v>
      </c>
      <c r="L22" s="63" t="s">
        <v>23</v>
      </c>
      <c r="M22" s="73">
        <f>40829.62171+0.31486</f>
        <v>40829.936569999998</v>
      </c>
      <c r="N22" s="86" t="s">
        <v>254</v>
      </c>
    </row>
    <row r="23" spans="1:14" ht="30" x14ac:dyDescent="0.25">
      <c r="A23" s="81"/>
      <c r="B23" s="84"/>
      <c r="C23" s="84"/>
      <c r="D23" s="84"/>
      <c r="E23" s="84"/>
      <c r="F23" s="95"/>
      <c r="G23" s="57" t="s">
        <v>20</v>
      </c>
      <c r="H23" s="63" t="s">
        <v>25</v>
      </c>
      <c r="I23" s="63" t="s">
        <v>32</v>
      </c>
      <c r="J23" s="63" t="s">
        <v>34</v>
      </c>
      <c r="K23" s="8" t="s">
        <v>193</v>
      </c>
      <c r="L23" s="63" t="s">
        <v>23</v>
      </c>
      <c r="M23" s="73">
        <f>6091.69529-0.31486</f>
        <v>6091.3804299999993</v>
      </c>
      <c r="N23" s="86"/>
    </row>
    <row r="24" spans="1:14" ht="45" x14ac:dyDescent="0.25">
      <c r="A24" s="81"/>
      <c r="B24" s="84"/>
      <c r="C24" s="84"/>
      <c r="D24" s="84"/>
      <c r="E24" s="84"/>
      <c r="F24" s="95"/>
      <c r="G24" s="57" t="s">
        <v>18</v>
      </c>
      <c r="H24" s="63" t="s">
        <v>25</v>
      </c>
      <c r="I24" s="63" t="s">
        <v>32</v>
      </c>
      <c r="J24" s="63" t="s">
        <v>34</v>
      </c>
      <c r="K24" s="8" t="s">
        <v>193</v>
      </c>
      <c r="L24" s="63" t="s">
        <v>23</v>
      </c>
      <c r="M24" s="10">
        <f>3654.82826</f>
        <v>3654.8282599999998</v>
      </c>
    </row>
    <row r="25" spans="1:14" ht="28.5" customHeight="1" x14ac:dyDescent="0.25">
      <c r="A25" s="82"/>
      <c r="B25" s="85"/>
      <c r="C25" s="85"/>
      <c r="D25" s="85"/>
      <c r="E25" s="85"/>
      <c r="F25" s="96"/>
      <c r="G25" s="57" t="s">
        <v>19</v>
      </c>
      <c r="H25" s="63" t="s">
        <v>25</v>
      </c>
      <c r="I25" s="63" t="s">
        <v>32</v>
      </c>
      <c r="J25" s="63" t="s">
        <v>34</v>
      </c>
      <c r="K25" s="8" t="s">
        <v>193</v>
      </c>
      <c r="L25" s="63" t="s">
        <v>23</v>
      </c>
      <c r="M25" s="10">
        <v>112081.4</v>
      </c>
    </row>
    <row r="26" spans="1:14" ht="29.25" hidden="1" customHeight="1" x14ac:dyDescent="0.25">
      <c r="A26" s="58" t="s">
        <v>87</v>
      </c>
      <c r="B26" s="57" t="s">
        <v>75</v>
      </c>
      <c r="C26" s="57" t="s">
        <v>80</v>
      </c>
      <c r="D26" s="57">
        <v>2017</v>
      </c>
      <c r="E26" s="57">
        <v>2018</v>
      </c>
      <c r="F26" s="64" t="s">
        <v>24</v>
      </c>
      <c r="G26" s="57" t="s">
        <v>20</v>
      </c>
      <c r="H26" s="63" t="s">
        <v>25</v>
      </c>
      <c r="I26" s="63" t="s">
        <v>21</v>
      </c>
      <c r="J26" s="63" t="s">
        <v>22</v>
      </c>
      <c r="K26" s="8" t="s">
        <v>76</v>
      </c>
      <c r="L26" s="63" t="s">
        <v>23</v>
      </c>
      <c r="M26" s="10">
        <v>0</v>
      </c>
    </row>
    <row r="27" spans="1:14" ht="21" hidden="1" customHeight="1" x14ac:dyDescent="0.25">
      <c r="A27" s="80" t="s">
        <v>30</v>
      </c>
      <c r="B27" s="83" t="s">
        <v>82</v>
      </c>
      <c r="C27" s="83" t="s">
        <v>80</v>
      </c>
      <c r="D27" s="83">
        <v>2018</v>
      </c>
      <c r="E27" s="83">
        <v>2018</v>
      </c>
      <c r="F27" s="94" t="s">
        <v>165</v>
      </c>
      <c r="G27" s="5" t="s">
        <v>38</v>
      </c>
      <c r="H27" s="6" t="s">
        <v>16</v>
      </c>
      <c r="I27" s="6" t="s">
        <v>16</v>
      </c>
      <c r="J27" s="6" t="s">
        <v>16</v>
      </c>
      <c r="K27" s="7" t="s">
        <v>16</v>
      </c>
      <c r="L27" s="6" t="s">
        <v>16</v>
      </c>
      <c r="M27" s="9">
        <f>M28+M29</f>
        <v>0</v>
      </c>
    </row>
    <row r="28" spans="1:14" ht="32.25" hidden="1" customHeight="1" x14ac:dyDescent="0.25">
      <c r="A28" s="81"/>
      <c r="B28" s="84"/>
      <c r="C28" s="84"/>
      <c r="D28" s="84"/>
      <c r="E28" s="84"/>
      <c r="F28" s="95"/>
      <c r="G28" s="57" t="s">
        <v>20</v>
      </c>
      <c r="H28" s="63" t="s">
        <v>25</v>
      </c>
      <c r="I28" s="63" t="s">
        <v>27</v>
      </c>
      <c r="J28" s="63" t="s">
        <v>34</v>
      </c>
      <c r="K28" s="8" t="s">
        <v>163</v>
      </c>
      <c r="L28" s="63" t="s">
        <v>23</v>
      </c>
      <c r="M28" s="10">
        <v>0</v>
      </c>
    </row>
    <row r="29" spans="1:14" ht="26.25" hidden="1" customHeight="1" x14ac:dyDescent="0.25">
      <c r="A29" s="82"/>
      <c r="B29" s="85"/>
      <c r="C29" s="85"/>
      <c r="D29" s="85"/>
      <c r="E29" s="85"/>
      <c r="F29" s="96"/>
      <c r="G29" s="57" t="s">
        <v>18</v>
      </c>
      <c r="H29" s="63" t="s">
        <v>25</v>
      </c>
      <c r="I29" s="63" t="s">
        <v>27</v>
      </c>
      <c r="J29" s="63" t="s">
        <v>34</v>
      </c>
      <c r="K29" s="8" t="s">
        <v>164</v>
      </c>
      <c r="L29" s="63" t="s">
        <v>23</v>
      </c>
      <c r="M29" s="10">
        <v>0</v>
      </c>
    </row>
    <row r="30" spans="1:14" ht="27.75" hidden="1" customHeight="1" x14ac:dyDescent="0.25">
      <c r="A30" s="58" t="s">
        <v>88</v>
      </c>
      <c r="B30" s="55" t="s">
        <v>84</v>
      </c>
      <c r="C30" s="57" t="s">
        <v>80</v>
      </c>
      <c r="D30" s="57">
        <v>2018</v>
      </c>
      <c r="E30" s="57">
        <v>2018</v>
      </c>
      <c r="F30" s="64" t="s">
        <v>24</v>
      </c>
      <c r="G30" s="57" t="s">
        <v>20</v>
      </c>
      <c r="H30" s="63" t="s">
        <v>25</v>
      </c>
      <c r="I30" s="63" t="s">
        <v>22</v>
      </c>
      <c r="J30" s="63" t="s">
        <v>22</v>
      </c>
      <c r="K30" s="8" t="s">
        <v>83</v>
      </c>
      <c r="L30" s="63" t="s">
        <v>23</v>
      </c>
      <c r="M30" s="10">
        <v>0</v>
      </c>
    </row>
    <row r="31" spans="1:14" ht="36.75" customHeight="1" x14ac:dyDescent="0.25">
      <c r="A31" s="58" t="s">
        <v>86</v>
      </c>
      <c r="B31" s="57" t="s">
        <v>215</v>
      </c>
      <c r="C31" s="50" t="s">
        <v>80</v>
      </c>
      <c r="D31" s="57">
        <v>2017</v>
      </c>
      <c r="E31" s="57">
        <v>2019</v>
      </c>
      <c r="F31" s="64" t="s">
        <v>24</v>
      </c>
      <c r="G31" s="57" t="s">
        <v>20</v>
      </c>
      <c r="H31" s="63" t="s">
        <v>25</v>
      </c>
      <c r="I31" s="63" t="s">
        <v>27</v>
      </c>
      <c r="J31" s="63" t="s">
        <v>34</v>
      </c>
      <c r="K31" s="8" t="s">
        <v>216</v>
      </c>
      <c r="L31" s="63" t="s">
        <v>23</v>
      </c>
      <c r="M31" s="10">
        <f>1479.891+549.3</f>
        <v>2029.191</v>
      </c>
    </row>
    <row r="32" spans="1:14" ht="28.5" customHeight="1" x14ac:dyDescent="0.25">
      <c r="A32" s="58" t="s">
        <v>87</v>
      </c>
      <c r="B32" s="57" t="s">
        <v>114</v>
      </c>
      <c r="C32" s="50" t="s">
        <v>80</v>
      </c>
      <c r="D32" s="57">
        <v>2016</v>
      </c>
      <c r="E32" s="57">
        <v>2020</v>
      </c>
      <c r="F32" s="64" t="s">
        <v>31</v>
      </c>
      <c r="G32" s="57" t="s">
        <v>20</v>
      </c>
      <c r="H32" s="63" t="s">
        <v>25</v>
      </c>
      <c r="I32" s="63" t="s">
        <v>27</v>
      </c>
      <c r="J32" s="63" t="s">
        <v>28</v>
      </c>
      <c r="K32" s="8" t="s">
        <v>115</v>
      </c>
      <c r="L32" s="63" t="s">
        <v>29</v>
      </c>
      <c r="M32" s="10">
        <f>100000-99020+9882.198</f>
        <v>10862.198</v>
      </c>
    </row>
    <row r="33" spans="1:13" ht="30" hidden="1" customHeight="1" x14ac:dyDescent="0.25">
      <c r="A33" s="36" t="s">
        <v>112</v>
      </c>
      <c r="B33" s="57" t="s">
        <v>118</v>
      </c>
      <c r="C33" s="50"/>
      <c r="D33" s="57">
        <v>2017</v>
      </c>
      <c r="E33" s="57">
        <v>2018</v>
      </c>
      <c r="F33" s="64" t="s">
        <v>31</v>
      </c>
      <c r="G33" s="57" t="s">
        <v>20</v>
      </c>
      <c r="H33" s="63" t="s">
        <v>25</v>
      </c>
      <c r="I33" s="63" t="s">
        <v>27</v>
      </c>
      <c r="J33" s="63" t="s">
        <v>28</v>
      </c>
      <c r="K33" s="8" t="s">
        <v>116</v>
      </c>
      <c r="L33" s="63" t="s">
        <v>29</v>
      </c>
      <c r="M33" s="10">
        <v>0</v>
      </c>
    </row>
    <row r="34" spans="1:13" ht="63" customHeight="1" x14ac:dyDescent="0.25">
      <c r="A34" s="58" t="s">
        <v>30</v>
      </c>
      <c r="B34" s="57" t="s">
        <v>148</v>
      </c>
      <c r="C34" s="50" t="s">
        <v>80</v>
      </c>
      <c r="D34" s="57">
        <v>2018</v>
      </c>
      <c r="E34" s="57">
        <v>2020</v>
      </c>
      <c r="F34" s="64" t="s">
        <v>180</v>
      </c>
      <c r="G34" s="57" t="s">
        <v>20</v>
      </c>
      <c r="H34" s="63" t="s">
        <v>25</v>
      </c>
      <c r="I34" s="63" t="s">
        <v>27</v>
      </c>
      <c r="J34" s="63" t="s">
        <v>28</v>
      </c>
      <c r="K34" s="8" t="s">
        <v>147</v>
      </c>
      <c r="L34" s="63" t="s">
        <v>23</v>
      </c>
      <c r="M34" s="69">
        <f>50000+20000+39903.92+21.401+15000+2547.233+20000+18482</f>
        <v>165954.554</v>
      </c>
    </row>
    <row r="35" spans="1:13" ht="1.5" hidden="1" customHeight="1" x14ac:dyDescent="0.25">
      <c r="A35" s="58" t="s">
        <v>120</v>
      </c>
      <c r="B35" s="55" t="s">
        <v>149</v>
      </c>
      <c r="C35" s="57" t="s">
        <v>80</v>
      </c>
      <c r="D35" s="57">
        <v>2018</v>
      </c>
      <c r="E35" s="57">
        <v>2018</v>
      </c>
      <c r="F35" s="64" t="s">
        <v>24</v>
      </c>
      <c r="G35" s="57" t="s">
        <v>20</v>
      </c>
      <c r="H35" s="63" t="s">
        <v>25</v>
      </c>
      <c r="I35" s="63" t="s">
        <v>27</v>
      </c>
      <c r="J35" s="63" t="s">
        <v>28</v>
      </c>
      <c r="K35" s="8" t="s">
        <v>150</v>
      </c>
      <c r="L35" s="63" t="s">
        <v>29</v>
      </c>
      <c r="M35" s="10">
        <v>0</v>
      </c>
    </row>
    <row r="36" spans="1:13" ht="12.75" hidden="1" customHeight="1" x14ac:dyDescent="0.25">
      <c r="A36" s="58" t="s">
        <v>126</v>
      </c>
      <c r="B36" s="55" t="s">
        <v>121</v>
      </c>
      <c r="C36" s="57" t="s">
        <v>80</v>
      </c>
      <c r="D36" s="57">
        <v>2018</v>
      </c>
      <c r="E36" s="57">
        <v>2018</v>
      </c>
      <c r="F36" s="64" t="s">
        <v>24</v>
      </c>
      <c r="G36" s="57" t="s">
        <v>20</v>
      </c>
      <c r="H36" s="63" t="s">
        <v>25</v>
      </c>
      <c r="I36" s="63" t="s">
        <v>21</v>
      </c>
      <c r="J36" s="63" t="s">
        <v>22</v>
      </c>
      <c r="K36" s="8" t="s">
        <v>133</v>
      </c>
      <c r="L36" s="63" t="s">
        <v>23</v>
      </c>
      <c r="M36" s="10">
        <v>0</v>
      </c>
    </row>
    <row r="37" spans="1:13" ht="8.25" hidden="1" customHeight="1" x14ac:dyDescent="0.25">
      <c r="A37" s="58" t="s">
        <v>127</v>
      </c>
      <c r="B37" s="57" t="s">
        <v>130</v>
      </c>
      <c r="C37" s="57" t="s">
        <v>80</v>
      </c>
      <c r="D37" s="57">
        <v>2018</v>
      </c>
      <c r="E37" s="57">
        <v>2018</v>
      </c>
      <c r="F37" s="64" t="s">
        <v>24</v>
      </c>
      <c r="G37" s="57" t="s">
        <v>20</v>
      </c>
      <c r="H37" s="63" t="s">
        <v>25</v>
      </c>
      <c r="I37" s="63" t="s">
        <v>21</v>
      </c>
      <c r="J37" s="63" t="s">
        <v>22</v>
      </c>
      <c r="K37" s="8" t="s">
        <v>134</v>
      </c>
      <c r="L37" s="63" t="s">
        <v>29</v>
      </c>
      <c r="M37" s="10">
        <v>0</v>
      </c>
    </row>
    <row r="38" spans="1:13" ht="9.75" hidden="1" customHeight="1" x14ac:dyDescent="0.25">
      <c r="A38" s="58" t="s">
        <v>128</v>
      </c>
      <c r="B38" s="57" t="s">
        <v>131</v>
      </c>
      <c r="C38" s="57" t="s">
        <v>80</v>
      </c>
      <c r="D38" s="57">
        <v>2018</v>
      </c>
      <c r="E38" s="57">
        <v>2018</v>
      </c>
      <c r="F38" s="64" t="s">
        <v>181</v>
      </c>
      <c r="G38" s="57" t="s">
        <v>20</v>
      </c>
      <c r="H38" s="63" t="s">
        <v>25</v>
      </c>
      <c r="I38" s="63" t="s">
        <v>21</v>
      </c>
      <c r="J38" s="63" t="s">
        <v>22</v>
      </c>
      <c r="K38" s="8" t="s">
        <v>135</v>
      </c>
      <c r="L38" s="63" t="s">
        <v>29</v>
      </c>
      <c r="M38" s="10">
        <v>0</v>
      </c>
    </row>
    <row r="39" spans="1:13" ht="33.75" customHeight="1" x14ac:dyDescent="0.25">
      <c r="A39" s="54" t="s">
        <v>88</v>
      </c>
      <c r="B39" s="55" t="s">
        <v>218</v>
      </c>
      <c r="C39" s="34" t="s">
        <v>80</v>
      </c>
      <c r="D39" s="55">
        <v>2018</v>
      </c>
      <c r="E39" s="55">
        <v>2019</v>
      </c>
      <c r="F39" s="60" t="s">
        <v>31</v>
      </c>
      <c r="G39" s="57" t="s">
        <v>20</v>
      </c>
      <c r="H39" s="63" t="s">
        <v>25</v>
      </c>
      <c r="I39" s="63" t="s">
        <v>27</v>
      </c>
      <c r="J39" s="63" t="s">
        <v>28</v>
      </c>
      <c r="K39" s="8" t="s">
        <v>116</v>
      </c>
      <c r="L39" s="63" t="s">
        <v>29</v>
      </c>
      <c r="M39" s="10">
        <f>8074.859-216.85</f>
        <v>7858.009</v>
      </c>
    </row>
    <row r="40" spans="1:13" ht="28.5" customHeight="1" x14ac:dyDescent="0.25">
      <c r="A40" s="80" t="s">
        <v>111</v>
      </c>
      <c r="B40" s="83" t="s">
        <v>226</v>
      </c>
      <c r="C40" s="83" t="s">
        <v>80</v>
      </c>
      <c r="D40" s="83">
        <v>2019</v>
      </c>
      <c r="E40" s="83">
        <v>2020</v>
      </c>
      <c r="F40" s="94" t="s">
        <v>31</v>
      </c>
      <c r="G40" s="5" t="s">
        <v>38</v>
      </c>
      <c r="H40" s="6" t="s">
        <v>16</v>
      </c>
      <c r="I40" s="6" t="s">
        <v>16</v>
      </c>
      <c r="J40" s="6" t="s">
        <v>16</v>
      </c>
      <c r="K40" s="6" t="s">
        <v>16</v>
      </c>
      <c r="L40" s="6" t="s">
        <v>16</v>
      </c>
      <c r="M40" s="1">
        <f>SUM(M41:M44)</f>
        <v>13345.476409999999</v>
      </c>
    </row>
    <row r="41" spans="1:13" ht="0.75" customHeight="1" x14ac:dyDescent="0.25">
      <c r="A41" s="81"/>
      <c r="B41" s="84"/>
      <c r="C41" s="84"/>
      <c r="D41" s="84"/>
      <c r="E41" s="84"/>
      <c r="F41" s="95"/>
      <c r="G41" s="83" t="s">
        <v>20</v>
      </c>
      <c r="H41" s="63" t="s">
        <v>25</v>
      </c>
      <c r="I41" s="63" t="s">
        <v>32</v>
      </c>
      <c r="J41" s="63" t="s">
        <v>33</v>
      </c>
      <c r="K41" s="8" t="s">
        <v>242</v>
      </c>
      <c r="L41" s="63" t="s">
        <v>23</v>
      </c>
      <c r="M41" s="69">
        <f>65.80641-65.80641</f>
        <v>0</v>
      </c>
    </row>
    <row r="42" spans="1:13" ht="28.5" customHeight="1" x14ac:dyDescent="0.25">
      <c r="A42" s="81"/>
      <c r="B42" s="84"/>
      <c r="C42" s="84"/>
      <c r="D42" s="84"/>
      <c r="E42" s="84"/>
      <c r="F42" s="95"/>
      <c r="G42" s="85"/>
      <c r="H42" s="63" t="s">
        <v>25</v>
      </c>
      <c r="I42" s="63" t="s">
        <v>32</v>
      </c>
      <c r="J42" s="63" t="s">
        <v>33</v>
      </c>
      <c r="K42" s="8" t="s">
        <v>246</v>
      </c>
      <c r="L42" s="63" t="s">
        <v>23</v>
      </c>
      <c r="M42" s="10">
        <v>250</v>
      </c>
    </row>
    <row r="43" spans="1:13" ht="28.5" customHeight="1" x14ac:dyDescent="0.25">
      <c r="A43" s="81"/>
      <c r="B43" s="84"/>
      <c r="C43" s="84"/>
      <c r="D43" s="84"/>
      <c r="E43" s="84"/>
      <c r="F43" s="95"/>
      <c r="G43" s="57" t="s">
        <v>18</v>
      </c>
      <c r="H43" s="63" t="s">
        <v>25</v>
      </c>
      <c r="I43" s="63" t="s">
        <v>32</v>
      </c>
      <c r="J43" s="63" t="s">
        <v>33</v>
      </c>
      <c r="K43" s="8" t="s">
        <v>242</v>
      </c>
      <c r="L43" s="63" t="s">
        <v>23</v>
      </c>
      <c r="M43" s="10">
        <f>65.80641</f>
        <v>65.80641</v>
      </c>
    </row>
    <row r="44" spans="1:13" ht="28.5" customHeight="1" x14ac:dyDescent="0.25">
      <c r="A44" s="82"/>
      <c r="B44" s="85"/>
      <c r="C44" s="85"/>
      <c r="D44" s="85"/>
      <c r="E44" s="85"/>
      <c r="F44" s="96"/>
      <c r="G44" s="57" t="s">
        <v>19</v>
      </c>
      <c r="H44" s="63" t="s">
        <v>25</v>
      </c>
      <c r="I44" s="63" t="s">
        <v>32</v>
      </c>
      <c r="J44" s="63" t="s">
        <v>33</v>
      </c>
      <c r="K44" s="8" t="s">
        <v>242</v>
      </c>
      <c r="L44" s="63" t="s">
        <v>23</v>
      </c>
      <c r="M44" s="10">
        <f>13029.67</f>
        <v>13029.67</v>
      </c>
    </row>
    <row r="45" spans="1:13" ht="30.75" customHeight="1" x14ac:dyDescent="0.25">
      <c r="A45" s="80" t="s">
        <v>112</v>
      </c>
      <c r="B45" s="83" t="s">
        <v>143</v>
      </c>
      <c r="C45" s="83" t="s">
        <v>80</v>
      </c>
      <c r="D45" s="83">
        <v>2018</v>
      </c>
      <c r="E45" s="83">
        <v>2019</v>
      </c>
      <c r="F45" s="94" t="s">
        <v>132</v>
      </c>
      <c r="G45" s="5" t="s">
        <v>38</v>
      </c>
      <c r="H45" s="6" t="s">
        <v>16</v>
      </c>
      <c r="I45" s="6" t="s">
        <v>16</v>
      </c>
      <c r="J45" s="6" t="s">
        <v>16</v>
      </c>
      <c r="K45" s="6" t="s">
        <v>16</v>
      </c>
      <c r="L45" s="6" t="s">
        <v>16</v>
      </c>
      <c r="M45" s="1">
        <f>M46+M47+M48</f>
        <v>58853.441629999994</v>
      </c>
    </row>
    <row r="46" spans="1:13" ht="33" customHeight="1" x14ac:dyDescent="0.25">
      <c r="A46" s="81"/>
      <c r="B46" s="84"/>
      <c r="C46" s="84"/>
      <c r="D46" s="84"/>
      <c r="E46" s="84"/>
      <c r="F46" s="95"/>
      <c r="G46" s="57" t="s">
        <v>20</v>
      </c>
      <c r="H46" s="63" t="s">
        <v>25</v>
      </c>
      <c r="I46" s="63" t="s">
        <v>32</v>
      </c>
      <c r="J46" s="63" t="s">
        <v>33</v>
      </c>
      <c r="K46" s="8" t="s">
        <v>196</v>
      </c>
      <c r="L46" s="63" t="s">
        <v>23</v>
      </c>
      <c r="M46" s="10">
        <f>4000.6+9512.8+21262.3-461.19</f>
        <v>34314.509999999995</v>
      </c>
    </row>
    <row r="47" spans="1:13" ht="44.25" customHeight="1" x14ac:dyDescent="0.25">
      <c r="A47" s="81"/>
      <c r="B47" s="84"/>
      <c r="C47" s="84"/>
      <c r="D47" s="84"/>
      <c r="E47" s="84"/>
      <c r="F47" s="95"/>
      <c r="G47" s="57" t="s">
        <v>18</v>
      </c>
      <c r="H47" s="63" t="s">
        <v>25</v>
      </c>
      <c r="I47" s="63" t="s">
        <v>32</v>
      </c>
      <c r="J47" s="63" t="s">
        <v>33</v>
      </c>
      <c r="K47" s="8" t="s">
        <v>197</v>
      </c>
      <c r="L47" s="63" t="s">
        <v>23</v>
      </c>
      <c r="M47" s="10">
        <f>1963.10457-0.00005+0.01007</f>
        <v>1963.1145899999999</v>
      </c>
    </row>
    <row r="48" spans="1:13" ht="33" customHeight="1" x14ac:dyDescent="0.25">
      <c r="A48" s="82"/>
      <c r="B48" s="85"/>
      <c r="C48" s="85"/>
      <c r="D48" s="85"/>
      <c r="E48" s="85"/>
      <c r="F48" s="96"/>
      <c r="G48" s="57" t="s">
        <v>19</v>
      </c>
      <c r="H48" s="63" t="s">
        <v>25</v>
      </c>
      <c r="I48" s="63" t="s">
        <v>32</v>
      </c>
      <c r="J48" s="63" t="s">
        <v>33</v>
      </c>
      <c r="K48" s="8" t="s">
        <v>197</v>
      </c>
      <c r="L48" s="63" t="s">
        <v>23</v>
      </c>
      <c r="M48" s="10">
        <f>22575.82138-0.00063-0.00371</f>
        <v>22575.817040000002</v>
      </c>
    </row>
    <row r="49" spans="1:14" ht="33" customHeight="1" x14ac:dyDescent="0.25">
      <c r="A49" s="80" t="s">
        <v>113</v>
      </c>
      <c r="B49" s="83" t="s">
        <v>144</v>
      </c>
      <c r="C49" s="83" t="s">
        <v>80</v>
      </c>
      <c r="D49" s="83">
        <v>2018</v>
      </c>
      <c r="E49" s="83">
        <v>2019</v>
      </c>
      <c r="F49" s="94" t="s">
        <v>132</v>
      </c>
      <c r="G49" s="5" t="s">
        <v>38</v>
      </c>
      <c r="H49" s="6" t="s">
        <v>16</v>
      </c>
      <c r="I49" s="6" t="s">
        <v>16</v>
      </c>
      <c r="J49" s="6" t="s">
        <v>16</v>
      </c>
      <c r="K49" s="6" t="s">
        <v>16</v>
      </c>
      <c r="L49" s="6" t="s">
        <v>16</v>
      </c>
      <c r="M49" s="1">
        <f>M50+M51+M52</f>
        <v>48710.135630000004</v>
      </c>
    </row>
    <row r="50" spans="1:14" ht="30.75" customHeight="1" x14ac:dyDescent="0.25">
      <c r="A50" s="81"/>
      <c r="B50" s="84"/>
      <c r="C50" s="84"/>
      <c r="D50" s="84"/>
      <c r="E50" s="84"/>
      <c r="F50" s="95"/>
      <c r="G50" s="57" t="s">
        <v>20</v>
      </c>
      <c r="H50" s="63" t="s">
        <v>25</v>
      </c>
      <c r="I50" s="63" t="s">
        <v>32</v>
      </c>
      <c r="J50" s="63" t="s">
        <v>33</v>
      </c>
      <c r="K50" s="8" t="s">
        <v>196</v>
      </c>
      <c r="L50" s="63" t="s">
        <v>23</v>
      </c>
      <c r="M50" s="10">
        <f>4000.6+11462.8+19312.3-12394.496+1790</f>
        <v>24171.203999999998</v>
      </c>
    </row>
    <row r="51" spans="1:14" ht="40.5" customHeight="1" x14ac:dyDescent="0.25">
      <c r="A51" s="81"/>
      <c r="B51" s="84"/>
      <c r="C51" s="84"/>
      <c r="D51" s="84"/>
      <c r="E51" s="84"/>
      <c r="F51" s="95"/>
      <c r="G51" s="57" t="s">
        <v>18</v>
      </c>
      <c r="H51" s="63" t="s">
        <v>25</v>
      </c>
      <c r="I51" s="63" t="s">
        <v>32</v>
      </c>
      <c r="J51" s="63" t="s">
        <v>33</v>
      </c>
      <c r="K51" s="8" t="s">
        <v>197</v>
      </c>
      <c r="L51" s="63" t="s">
        <v>23</v>
      </c>
      <c r="M51" s="10">
        <f>1963.10458-0.00006+0.01007</f>
        <v>1963.1145899999999</v>
      </c>
    </row>
    <row r="52" spans="1:14" ht="30.75" customHeight="1" x14ac:dyDescent="0.25">
      <c r="A52" s="82"/>
      <c r="B52" s="85"/>
      <c r="C52" s="85"/>
      <c r="D52" s="85"/>
      <c r="E52" s="85"/>
      <c r="F52" s="96"/>
      <c r="G52" s="57" t="s">
        <v>19</v>
      </c>
      <c r="H52" s="63" t="s">
        <v>25</v>
      </c>
      <c r="I52" s="63" t="s">
        <v>32</v>
      </c>
      <c r="J52" s="63" t="s">
        <v>33</v>
      </c>
      <c r="K52" s="8" t="s">
        <v>197</v>
      </c>
      <c r="L52" s="63" t="s">
        <v>23</v>
      </c>
      <c r="M52" s="10">
        <f>22575.82138-0.00063-0.00371</f>
        <v>22575.817040000002</v>
      </c>
    </row>
    <row r="53" spans="1:14" ht="30.75" customHeight="1" x14ac:dyDescent="0.25">
      <c r="A53" s="90" t="s">
        <v>120</v>
      </c>
      <c r="B53" s="89" t="s">
        <v>145</v>
      </c>
      <c r="C53" s="89" t="s">
        <v>80</v>
      </c>
      <c r="D53" s="89">
        <v>2018</v>
      </c>
      <c r="E53" s="89">
        <v>2019</v>
      </c>
      <c r="F53" s="114" t="s">
        <v>132</v>
      </c>
      <c r="G53" s="5" t="s">
        <v>38</v>
      </c>
      <c r="H53" s="6" t="s">
        <v>16</v>
      </c>
      <c r="I53" s="6" t="s">
        <v>16</v>
      </c>
      <c r="J53" s="6" t="s">
        <v>16</v>
      </c>
      <c r="K53" s="6" t="s">
        <v>16</v>
      </c>
      <c r="L53" s="6" t="s">
        <v>16</v>
      </c>
      <c r="M53" s="1">
        <f>M54+M55+M56</f>
        <v>37541.931629999999</v>
      </c>
    </row>
    <row r="54" spans="1:14" ht="31.5" customHeight="1" x14ac:dyDescent="0.25">
      <c r="A54" s="90"/>
      <c r="B54" s="89"/>
      <c r="C54" s="89"/>
      <c r="D54" s="89"/>
      <c r="E54" s="89"/>
      <c r="F54" s="114"/>
      <c r="G54" s="57" t="s">
        <v>20</v>
      </c>
      <c r="H54" s="63" t="s">
        <v>25</v>
      </c>
      <c r="I54" s="63" t="s">
        <v>32</v>
      </c>
      <c r="J54" s="63" t="s">
        <v>33</v>
      </c>
      <c r="K54" s="8" t="s">
        <v>196</v>
      </c>
      <c r="L54" s="63" t="s">
        <v>23</v>
      </c>
      <c r="M54" s="10">
        <f>4000.6+11462.8-2460.4</f>
        <v>13003</v>
      </c>
    </row>
    <row r="55" spans="1:14" ht="42.75" customHeight="1" x14ac:dyDescent="0.25">
      <c r="A55" s="90"/>
      <c r="B55" s="89"/>
      <c r="C55" s="89"/>
      <c r="D55" s="89"/>
      <c r="E55" s="89"/>
      <c r="F55" s="114"/>
      <c r="G55" s="57" t="s">
        <v>18</v>
      </c>
      <c r="H55" s="63" t="s">
        <v>25</v>
      </c>
      <c r="I55" s="63" t="s">
        <v>32</v>
      </c>
      <c r="J55" s="63" t="s">
        <v>33</v>
      </c>
      <c r="K55" s="8" t="s">
        <v>197</v>
      </c>
      <c r="L55" s="63" t="s">
        <v>23</v>
      </c>
      <c r="M55" s="10">
        <f>1963.10458-0.00006+0.01007</f>
        <v>1963.1145899999999</v>
      </c>
    </row>
    <row r="56" spans="1:14" ht="30.75" customHeight="1" x14ac:dyDescent="0.25">
      <c r="A56" s="90"/>
      <c r="B56" s="89"/>
      <c r="C56" s="89"/>
      <c r="D56" s="89"/>
      <c r="E56" s="89"/>
      <c r="F56" s="114"/>
      <c r="G56" s="57" t="s">
        <v>19</v>
      </c>
      <c r="H56" s="63" t="s">
        <v>25</v>
      </c>
      <c r="I56" s="63" t="s">
        <v>32</v>
      </c>
      <c r="J56" s="63" t="s">
        <v>33</v>
      </c>
      <c r="K56" s="8" t="s">
        <v>197</v>
      </c>
      <c r="L56" s="63" t="s">
        <v>23</v>
      </c>
      <c r="M56" s="10">
        <f>22575.82138-0.00063-0.00371</f>
        <v>22575.817040000002</v>
      </c>
    </row>
    <row r="57" spans="1:14" ht="9.75" hidden="1" customHeight="1" x14ac:dyDescent="0.25">
      <c r="A57" s="58" t="s">
        <v>141</v>
      </c>
      <c r="B57" s="57" t="s">
        <v>138</v>
      </c>
      <c r="C57" s="57" t="s">
        <v>80</v>
      </c>
      <c r="D57" s="57">
        <v>2016</v>
      </c>
      <c r="E57" s="57">
        <v>2017</v>
      </c>
      <c r="F57" s="64" t="s">
        <v>31</v>
      </c>
      <c r="G57" s="57" t="s">
        <v>20</v>
      </c>
      <c r="H57" s="63" t="s">
        <v>139</v>
      </c>
      <c r="I57" s="63" t="s">
        <v>27</v>
      </c>
      <c r="J57" s="63" t="s">
        <v>34</v>
      </c>
      <c r="K57" s="8" t="s">
        <v>140</v>
      </c>
      <c r="L57" s="63" t="s">
        <v>23</v>
      </c>
      <c r="M57" s="10">
        <v>0</v>
      </c>
    </row>
    <row r="58" spans="1:14" ht="12" hidden="1" customHeight="1" x14ac:dyDescent="0.25">
      <c r="A58" s="58" t="s">
        <v>151</v>
      </c>
      <c r="B58" s="57" t="s">
        <v>142</v>
      </c>
      <c r="C58" s="57" t="s">
        <v>80</v>
      </c>
      <c r="D58" s="57">
        <v>2018</v>
      </c>
      <c r="E58" s="57">
        <v>2018</v>
      </c>
      <c r="F58" s="64" t="s">
        <v>24</v>
      </c>
      <c r="G58" s="57" t="s">
        <v>20</v>
      </c>
      <c r="H58" s="63" t="s">
        <v>25</v>
      </c>
      <c r="I58" s="63" t="s">
        <v>27</v>
      </c>
      <c r="J58" s="63" t="s">
        <v>28</v>
      </c>
      <c r="K58" s="8" t="s">
        <v>146</v>
      </c>
      <c r="L58" s="63" t="s">
        <v>23</v>
      </c>
      <c r="M58" s="10">
        <v>0</v>
      </c>
    </row>
    <row r="59" spans="1:14" ht="11.25" hidden="1" customHeight="1" x14ac:dyDescent="0.25">
      <c r="A59" s="58" t="s">
        <v>152</v>
      </c>
      <c r="B59" s="57" t="s">
        <v>153</v>
      </c>
      <c r="C59" s="57" t="s">
        <v>80</v>
      </c>
      <c r="D59" s="57">
        <v>2015</v>
      </c>
      <c r="E59" s="57">
        <v>2018</v>
      </c>
      <c r="F59" s="64" t="s">
        <v>167</v>
      </c>
      <c r="G59" s="57" t="s">
        <v>20</v>
      </c>
      <c r="H59" s="63" t="s">
        <v>25</v>
      </c>
      <c r="I59" s="63" t="s">
        <v>21</v>
      </c>
      <c r="J59" s="63" t="s">
        <v>22</v>
      </c>
      <c r="K59" s="8" t="s">
        <v>154</v>
      </c>
      <c r="L59" s="63" t="s">
        <v>23</v>
      </c>
      <c r="M59" s="10">
        <v>0</v>
      </c>
    </row>
    <row r="60" spans="1:14" ht="24" hidden="1" customHeight="1" x14ac:dyDescent="0.25">
      <c r="A60" s="58" t="s">
        <v>155</v>
      </c>
      <c r="B60" s="57" t="s">
        <v>156</v>
      </c>
      <c r="C60" s="57" t="s">
        <v>80</v>
      </c>
      <c r="D60" s="57">
        <v>2018</v>
      </c>
      <c r="E60" s="57">
        <v>2020</v>
      </c>
      <c r="F60" s="64" t="s">
        <v>24</v>
      </c>
      <c r="G60" s="57" t="s">
        <v>20</v>
      </c>
      <c r="H60" s="63" t="s">
        <v>25</v>
      </c>
      <c r="I60" s="63" t="s">
        <v>21</v>
      </c>
      <c r="J60" s="63" t="s">
        <v>22</v>
      </c>
      <c r="K60" s="8" t="s">
        <v>157</v>
      </c>
      <c r="L60" s="63" t="s">
        <v>23</v>
      </c>
      <c r="M60" s="10">
        <v>0</v>
      </c>
    </row>
    <row r="61" spans="1:14" ht="84" customHeight="1" x14ac:dyDescent="0.25">
      <c r="A61" s="58" t="s">
        <v>126</v>
      </c>
      <c r="B61" s="57" t="s">
        <v>237</v>
      </c>
      <c r="C61" s="57" t="s">
        <v>80</v>
      </c>
      <c r="D61" s="57">
        <v>2018</v>
      </c>
      <c r="E61" s="57">
        <v>2021</v>
      </c>
      <c r="F61" s="64" t="s">
        <v>31</v>
      </c>
      <c r="G61" s="57" t="s">
        <v>20</v>
      </c>
      <c r="H61" s="63" t="s">
        <v>25</v>
      </c>
      <c r="I61" s="63" t="s">
        <v>27</v>
      </c>
      <c r="J61" s="63" t="s">
        <v>28</v>
      </c>
      <c r="K61" s="8" t="s">
        <v>158</v>
      </c>
      <c r="L61" s="63" t="s">
        <v>23</v>
      </c>
      <c r="M61" s="10">
        <f>5766.6-21.404+20000+30000</f>
        <v>55745.195999999996</v>
      </c>
    </row>
    <row r="62" spans="1:14" ht="21" customHeight="1" x14ac:dyDescent="0.25">
      <c r="A62" s="80" t="s">
        <v>127</v>
      </c>
      <c r="B62" s="83" t="s">
        <v>159</v>
      </c>
      <c r="C62" s="83" t="s">
        <v>80</v>
      </c>
      <c r="D62" s="83">
        <v>2018</v>
      </c>
      <c r="E62" s="83">
        <v>2020</v>
      </c>
      <c r="F62" s="94" t="s">
        <v>166</v>
      </c>
      <c r="G62" s="5" t="s">
        <v>38</v>
      </c>
      <c r="H62" s="6" t="s">
        <v>16</v>
      </c>
      <c r="I62" s="6" t="s">
        <v>16</v>
      </c>
      <c r="J62" s="6" t="s">
        <v>16</v>
      </c>
      <c r="K62" s="6" t="s">
        <v>16</v>
      </c>
      <c r="L62" s="6" t="s">
        <v>16</v>
      </c>
      <c r="M62" s="1">
        <f>M63+M65+M66+M64</f>
        <v>288155.15256999998</v>
      </c>
    </row>
    <row r="63" spans="1:14" ht="39" customHeight="1" x14ac:dyDescent="0.25">
      <c r="A63" s="81"/>
      <c r="B63" s="84"/>
      <c r="C63" s="84"/>
      <c r="D63" s="84"/>
      <c r="E63" s="84"/>
      <c r="F63" s="95"/>
      <c r="G63" s="57" t="s">
        <v>20</v>
      </c>
      <c r="H63" s="63" t="s">
        <v>25</v>
      </c>
      <c r="I63" s="63" t="s">
        <v>32</v>
      </c>
      <c r="J63" s="63" t="s">
        <v>34</v>
      </c>
      <c r="K63" s="8" t="s">
        <v>207</v>
      </c>
      <c r="L63" s="63" t="s">
        <v>23</v>
      </c>
      <c r="M63" s="73">
        <v>5967.0003900000002</v>
      </c>
      <c r="N63" s="76" t="s">
        <v>255</v>
      </c>
    </row>
    <row r="64" spans="1:14" ht="39" customHeight="1" x14ac:dyDescent="0.25">
      <c r="A64" s="81"/>
      <c r="B64" s="84"/>
      <c r="C64" s="84"/>
      <c r="D64" s="84"/>
      <c r="E64" s="84"/>
      <c r="F64" s="95"/>
      <c r="G64" s="71" t="s">
        <v>20</v>
      </c>
      <c r="H64" s="72" t="s">
        <v>25</v>
      </c>
      <c r="I64" s="72" t="s">
        <v>32</v>
      </c>
      <c r="J64" s="72" t="s">
        <v>34</v>
      </c>
      <c r="K64" s="8" t="s">
        <v>193</v>
      </c>
      <c r="L64" s="72" t="s">
        <v>23</v>
      </c>
      <c r="M64" s="73">
        <f>14109.40761</f>
        <v>14109.40761</v>
      </c>
      <c r="N64" s="76"/>
    </row>
    <row r="65" spans="1:14" ht="49.5" customHeight="1" x14ac:dyDescent="0.25">
      <c r="A65" s="81"/>
      <c r="B65" s="84"/>
      <c r="C65" s="84"/>
      <c r="D65" s="84"/>
      <c r="E65" s="84"/>
      <c r="F65" s="95"/>
      <c r="G65" s="57" t="s">
        <v>18</v>
      </c>
      <c r="H65" s="63" t="s">
        <v>25</v>
      </c>
      <c r="I65" s="63" t="s">
        <v>32</v>
      </c>
      <c r="J65" s="63" t="s">
        <v>34</v>
      </c>
      <c r="K65" s="8" t="s">
        <v>193</v>
      </c>
      <c r="L65" s="63" t="s">
        <v>23</v>
      </c>
      <c r="M65" s="73">
        <v>8465.6445700000004</v>
      </c>
      <c r="N65" s="76"/>
    </row>
    <row r="66" spans="1:14" ht="37.5" customHeight="1" x14ac:dyDescent="0.25">
      <c r="A66" s="82"/>
      <c r="B66" s="85"/>
      <c r="C66" s="85"/>
      <c r="D66" s="85"/>
      <c r="E66" s="85"/>
      <c r="F66" s="96"/>
      <c r="G66" s="57" t="s">
        <v>19</v>
      </c>
      <c r="H66" s="63" t="s">
        <v>25</v>
      </c>
      <c r="I66" s="63" t="s">
        <v>32</v>
      </c>
      <c r="J66" s="63" t="s">
        <v>34</v>
      </c>
      <c r="K66" s="8" t="s">
        <v>193</v>
      </c>
      <c r="L66" s="63" t="s">
        <v>23</v>
      </c>
      <c r="M66" s="73">
        <f>259613.1</f>
        <v>259613.1</v>
      </c>
      <c r="N66" s="76"/>
    </row>
    <row r="67" spans="1:14" ht="62.25" hidden="1" customHeight="1" x14ac:dyDescent="0.25">
      <c r="A67" s="58" t="s">
        <v>160</v>
      </c>
      <c r="B67" s="57" t="s">
        <v>161</v>
      </c>
      <c r="C67" s="57" t="s">
        <v>80</v>
      </c>
      <c r="D67" s="57">
        <v>2018</v>
      </c>
      <c r="E67" s="57">
        <v>2018</v>
      </c>
      <c r="F67" s="64" t="s">
        <v>168</v>
      </c>
      <c r="G67" s="57" t="s">
        <v>20</v>
      </c>
      <c r="H67" s="63" t="s">
        <v>25</v>
      </c>
      <c r="I67" s="63" t="s">
        <v>21</v>
      </c>
      <c r="J67" s="63" t="s">
        <v>22</v>
      </c>
      <c r="K67" s="8" t="s">
        <v>162</v>
      </c>
      <c r="L67" s="63" t="s">
        <v>23</v>
      </c>
      <c r="M67" s="10">
        <v>0</v>
      </c>
    </row>
    <row r="68" spans="1:14" ht="33.75" hidden="1" customHeight="1" x14ac:dyDescent="0.25">
      <c r="A68" s="58" t="s">
        <v>169</v>
      </c>
      <c r="B68" s="57" t="s">
        <v>170</v>
      </c>
      <c r="C68" s="57" t="s">
        <v>80</v>
      </c>
      <c r="D68" s="57">
        <v>2018</v>
      </c>
      <c r="E68" s="57">
        <v>2020</v>
      </c>
      <c r="F68" s="64" t="s">
        <v>24</v>
      </c>
      <c r="G68" s="57" t="s">
        <v>20</v>
      </c>
      <c r="H68" s="63" t="s">
        <v>25</v>
      </c>
      <c r="I68" s="63" t="s">
        <v>21</v>
      </c>
      <c r="J68" s="63" t="s">
        <v>22</v>
      </c>
      <c r="K68" s="37" t="s">
        <v>171</v>
      </c>
      <c r="L68" s="63" t="s">
        <v>23</v>
      </c>
      <c r="M68" s="10">
        <v>0</v>
      </c>
    </row>
    <row r="69" spans="1:14" ht="18" customHeight="1" x14ac:dyDescent="0.25">
      <c r="A69" s="80" t="s">
        <v>128</v>
      </c>
      <c r="B69" s="83" t="s">
        <v>174</v>
      </c>
      <c r="C69" s="83" t="s">
        <v>80</v>
      </c>
      <c r="D69" s="83">
        <v>2018</v>
      </c>
      <c r="E69" s="83">
        <v>2019</v>
      </c>
      <c r="F69" s="94" t="s">
        <v>178</v>
      </c>
      <c r="G69" s="5" t="s">
        <v>38</v>
      </c>
      <c r="H69" s="6" t="s">
        <v>16</v>
      </c>
      <c r="I69" s="6" t="s">
        <v>16</v>
      </c>
      <c r="J69" s="6" t="s">
        <v>16</v>
      </c>
      <c r="K69" s="7" t="s">
        <v>16</v>
      </c>
      <c r="L69" s="6" t="s">
        <v>16</v>
      </c>
      <c r="M69" s="9">
        <f>M71+M72+M73+M70</f>
        <v>66513.875599999999</v>
      </c>
    </row>
    <row r="70" spans="1:14" ht="49.5" customHeight="1" x14ac:dyDescent="0.25">
      <c r="A70" s="81"/>
      <c r="B70" s="84"/>
      <c r="C70" s="84"/>
      <c r="D70" s="84"/>
      <c r="E70" s="84"/>
      <c r="F70" s="95"/>
      <c r="G70" s="57" t="s">
        <v>18</v>
      </c>
      <c r="H70" s="63" t="s">
        <v>25</v>
      </c>
      <c r="I70" s="63" t="s">
        <v>32</v>
      </c>
      <c r="J70" s="63" t="s">
        <v>33</v>
      </c>
      <c r="K70" s="37" t="s">
        <v>196</v>
      </c>
      <c r="L70" s="63" t="s">
        <v>23</v>
      </c>
      <c r="M70" s="10">
        <f>20289.8+4511.66966</f>
        <v>24801.469659999999</v>
      </c>
    </row>
    <row r="71" spans="1:14" ht="42" customHeight="1" x14ac:dyDescent="0.25">
      <c r="A71" s="81"/>
      <c r="B71" s="84"/>
      <c r="C71" s="84"/>
      <c r="D71" s="84"/>
      <c r="E71" s="84"/>
      <c r="F71" s="95"/>
      <c r="G71" s="57" t="s">
        <v>18</v>
      </c>
      <c r="H71" s="63" t="s">
        <v>25</v>
      </c>
      <c r="I71" s="63" t="s">
        <v>32</v>
      </c>
      <c r="J71" s="63" t="s">
        <v>33</v>
      </c>
      <c r="K71" s="37" t="s">
        <v>197</v>
      </c>
      <c r="L71" s="63" t="s">
        <v>23</v>
      </c>
      <c r="M71" s="10">
        <f>3142.09455+0.00017+0.02971</f>
        <v>3142.1244299999994</v>
      </c>
    </row>
    <row r="72" spans="1:14" ht="33.75" customHeight="1" x14ac:dyDescent="0.25">
      <c r="A72" s="81"/>
      <c r="B72" s="84"/>
      <c r="C72" s="84"/>
      <c r="D72" s="84"/>
      <c r="E72" s="84"/>
      <c r="F72" s="95"/>
      <c r="G72" s="57" t="s">
        <v>19</v>
      </c>
      <c r="H72" s="63" t="s">
        <v>25</v>
      </c>
      <c r="I72" s="63" t="s">
        <v>32</v>
      </c>
      <c r="J72" s="63" t="s">
        <v>33</v>
      </c>
      <c r="K72" s="37" t="s">
        <v>197</v>
      </c>
      <c r="L72" s="63" t="s">
        <v>23</v>
      </c>
      <c r="M72" s="10">
        <f>36134.43043+0.00189-0.00277</f>
        <v>36134.429550000001</v>
      </c>
    </row>
    <row r="73" spans="1:14" ht="33.75" customHeight="1" x14ac:dyDescent="0.25">
      <c r="A73" s="82"/>
      <c r="B73" s="85"/>
      <c r="C73" s="85"/>
      <c r="D73" s="85"/>
      <c r="E73" s="85"/>
      <c r="F73" s="96"/>
      <c r="G73" s="57" t="s">
        <v>20</v>
      </c>
      <c r="H73" s="63" t="s">
        <v>25</v>
      </c>
      <c r="I73" s="63" t="s">
        <v>32</v>
      </c>
      <c r="J73" s="63" t="s">
        <v>33</v>
      </c>
      <c r="K73" s="37" t="s">
        <v>196</v>
      </c>
      <c r="L73" s="63" t="s">
        <v>23</v>
      </c>
      <c r="M73" s="69">
        <f>3573.3-1137.44804</f>
        <v>2435.85196</v>
      </c>
    </row>
    <row r="74" spans="1:14" ht="33.75" hidden="1" customHeight="1" x14ac:dyDescent="0.25">
      <c r="A74" s="58" t="s">
        <v>126</v>
      </c>
      <c r="B74" s="55" t="s">
        <v>175</v>
      </c>
      <c r="C74" s="57" t="s">
        <v>80</v>
      </c>
      <c r="D74" s="57">
        <v>2018</v>
      </c>
      <c r="E74" s="57">
        <v>2019</v>
      </c>
      <c r="F74" s="64" t="s">
        <v>177</v>
      </c>
      <c r="G74" s="57" t="s">
        <v>20</v>
      </c>
      <c r="H74" s="63" t="s">
        <v>25</v>
      </c>
      <c r="I74" s="63" t="s">
        <v>32</v>
      </c>
      <c r="J74" s="63" t="s">
        <v>33</v>
      </c>
      <c r="K74" s="37" t="s">
        <v>176</v>
      </c>
      <c r="L74" s="63" t="s">
        <v>23</v>
      </c>
      <c r="M74" s="10">
        <f>3569.1-3569.1</f>
        <v>0</v>
      </c>
    </row>
    <row r="75" spans="1:14" ht="17.25" customHeight="1" x14ac:dyDescent="0.25">
      <c r="A75" s="139" t="s">
        <v>129</v>
      </c>
      <c r="B75" s="83" t="s">
        <v>173</v>
      </c>
      <c r="C75" s="83" t="s">
        <v>80</v>
      </c>
      <c r="D75" s="83">
        <v>2018</v>
      </c>
      <c r="E75" s="83">
        <v>2019</v>
      </c>
      <c r="F75" s="94" t="s">
        <v>132</v>
      </c>
      <c r="G75" s="5" t="s">
        <v>38</v>
      </c>
      <c r="H75" s="6" t="s">
        <v>16</v>
      </c>
      <c r="I75" s="6" t="s">
        <v>16</v>
      </c>
      <c r="J75" s="6" t="s">
        <v>16</v>
      </c>
      <c r="K75" s="7" t="s">
        <v>16</v>
      </c>
      <c r="L75" s="6" t="s">
        <v>16</v>
      </c>
      <c r="M75" s="1">
        <f>M77+M78+M79+M76</f>
        <v>46527.73</v>
      </c>
    </row>
    <row r="76" spans="1:14" ht="37.5" customHeight="1" x14ac:dyDescent="0.25">
      <c r="A76" s="140"/>
      <c r="B76" s="84"/>
      <c r="C76" s="84"/>
      <c r="D76" s="84"/>
      <c r="E76" s="84"/>
      <c r="F76" s="95"/>
      <c r="G76" s="57" t="s">
        <v>20</v>
      </c>
      <c r="H76" s="63" t="s">
        <v>25</v>
      </c>
      <c r="I76" s="63" t="s">
        <v>32</v>
      </c>
      <c r="J76" s="63" t="s">
        <v>33</v>
      </c>
      <c r="K76" s="37" t="s">
        <v>244</v>
      </c>
      <c r="L76" s="63" t="s">
        <v>23</v>
      </c>
      <c r="M76" s="69">
        <f>19312.393-8425.898-1850.765-2510.2-0.05</f>
        <v>6525.4800000000014</v>
      </c>
    </row>
    <row r="77" spans="1:14" ht="37.5" customHeight="1" x14ac:dyDescent="0.25">
      <c r="A77" s="140"/>
      <c r="B77" s="84"/>
      <c r="C77" s="84"/>
      <c r="D77" s="84"/>
      <c r="E77" s="84"/>
      <c r="F77" s="95"/>
      <c r="G77" s="57" t="s">
        <v>20</v>
      </c>
      <c r="H77" s="63" t="s">
        <v>25</v>
      </c>
      <c r="I77" s="63" t="s">
        <v>32</v>
      </c>
      <c r="J77" s="63" t="s">
        <v>33</v>
      </c>
      <c r="K77" s="37" t="s">
        <v>243</v>
      </c>
      <c r="L77" s="63" t="s">
        <v>23</v>
      </c>
      <c r="M77" s="69">
        <f>8000.1+0.3+0.05</f>
        <v>8000.4500000000007</v>
      </c>
    </row>
    <row r="78" spans="1:14" ht="48.75" customHeight="1" x14ac:dyDescent="0.25">
      <c r="A78" s="140"/>
      <c r="B78" s="84"/>
      <c r="C78" s="84"/>
      <c r="D78" s="84"/>
      <c r="E78" s="84"/>
      <c r="F78" s="95"/>
      <c r="G78" s="57" t="s">
        <v>18</v>
      </c>
      <c r="H78" s="63" t="s">
        <v>25</v>
      </c>
      <c r="I78" s="63" t="s">
        <v>32</v>
      </c>
      <c r="J78" s="63" t="s">
        <v>33</v>
      </c>
      <c r="K78" s="37" t="s">
        <v>243</v>
      </c>
      <c r="L78" s="63" t="s">
        <v>23</v>
      </c>
      <c r="M78" s="10">
        <v>32001.8</v>
      </c>
    </row>
    <row r="79" spans="1:14" ht="31.5" hidden="1" customHeight="1" x14ac:dyDescent="0.25">
      <c r="A79" s="141"/>
      <c r="B79" s="85"/>
      <c r="C79" s="85"/>
      <c r="D79" s="85"/>
      <c r="E79" s="85"/>
      <c r="F79" s="96"/>
      <c r="G79" s="57" t="s">
        <v>19</v>
      </c>
      <c r="H79" s="63" t="s">
        <v>25</v>
      </c>
      <c r="I79" s="63" t="s">
        <v>32</v>
      </c>
      <c r="J79" s="63" t="s">
        <v>33</v>
      </c>
      <c r="K79" s="37" t="s">
        <v>243</v>
      </c>
      <c r="L79" s="63" t="s">
        <v>23</v>
      </c>
      <c r="M79" s="10">
        <v>0</v>
      </c>
    </row>
    <row r="80" spans="1:14" ht="12.75" hidden="1" customHeight="1" x14ac:dyDescent="0.25">
      <c r="A80" s="36" t="s">
        <v>185</v>
      </c>
      <c r="B80" s="55" t="s">
        <v>183</v>
      </c>
      <c r="C80" s="57" t="s">
        <v>80</v>
      </c>
      <c r="D80" s="57">
        <v>2018</v>
      </c>
      <c r="E80" s="57">
        <v>2019</v>
      </c>
      <c r="F80" s="64" t="s">
        <v>24</v>
      </c>
      <c r="G80" s="57" t="s">
        <v>20</v>
      </c>
      <c r="H80" s="63" t="s">
        <v>25</v>
      </c>
      <c r="I80" s="63" t="s">
        <v>21</v>
      </c>
      <c r="J80" s="63" t="s">
        <v>22</v>
      </c>
      <c r="K80" s="37" t="s">
        <v>184</v>
      </c>
      <c r="L80" s="63" t="s">
        <v>23</v>
      </c>
      <c r="M80" s="10">
        <v>0</v>
      </c>
    </row>
    <row r="81" spans="1:15" ht="15" hidden="1" customHeight="1" x14ac:dyDescent="0.25">
      <c r="A81" s="36" t="s">
        <v>186</v>
      </c>
      <c r="B81" s="55" t="s">
        <v>187</v>
      </c>
      <c r="C81" s="57" t="s">
        <v>80</v>
      </c>
      <c r="D81" s="57">
        <v>2018</v>
      </c>
      <c r="E81" s="57">
        <v>2018</v>
      </c>
      <c r="F81" s="64" t="s">
        <v>24</v>
      </c>
      <c r="G81" s="57" t="s">
        <v>20</v>
      </c>
      <c r="H81" s="63" t="s">
        <v>25</v>
      </c>
      <c r="I81" s="63" t="s">
        <v>27</v>
      </c>
      <c r="J81" s="63" t="s">
        <v>33</v>
      </c>
      <c r="K81" s="37" t="s">
        <v>188</v>
      </c>
      <c r="L81" s="63" t="s">
        <v>23</v>
      </c>
      <c r="M81" s="10">
        <v>0</v>
      </c>
    </row>
    <row r="82" spans="1:15" ht="39" customHeight="1" x14ac:dyDescent="0.25">
      <c r="A82" s="36" t="s">
        <v>203</v>
      </c>
      <c r="B82" s="55" t="s">
        <v>209</v>
      </c>
      <c r="C82" s="55" t="s">
        <v>80</v>
      </c>
      <c r="D82" s="57">
        <v>2019</v>
      </c>
      <c r="E82" s="57">
        <v>2019</v>
      </c>
      <c r="F82" s="64" t="s">
        <v>212</v>
      </c>
      <c r="G82" s="57" t="s">
        <v>20</v>
      </c>
      <c r="H82" s="63" t="s">
        <v>25</v>
      </c>
      <c r="I82" s="63" t="s">
        <v>21</v>
      </c>
      <c r="J82" s="63" t="s">
        <v>22</v>
      </c>
      <c r="K82" s="37" t="s">
        <v>235</v>
      </c>
      <c r="L82" s="63" t="s">
        <v>29</v>
      </c>
      <c r="M82" s="10">
        <f>852.37-692.06</f>
        <v>160.31000000000006</v>
      </c>
    </row>
    <row r="83" spans="1:15" ht="33.75" customHeight="1" x14ac:dyDescent="0.25">
      <c r="A83" s="36" t="s">
        <v>204</v>
      </c>
      <c r="B83" s="57" t="s">
        <v>191</v>
      </c>
      <c r="C83" s="55" t="s">
        <v>80</v>
      </c>
      <c r="D83" s="57">
        <v>2019</v>
      </c>
      <c r="E83" s="57">
        <v>2019</v>
      </c>
      <c r="F83" s="64" t="s">
        <v>24</v>
      </c>
      <c r="G83" s="57" t="s">
        <v>20</v>
      </c>
      <c r="H83" s="63" t="s">
        <v>25</v>
      </c>
      <c r="I83" s="63" t="s">
        <v>21</v>
      </c>
      <c r="J83" s="63" t="s">
        <v>22</v>
      </c>
      <c r="K83" s="37" t="s">
        <v>192</v>
      </c>
      <c r="L83" s="63" t="s">
        <v>23</v>
      </c>
      <c r="M83" s="10">
        <f>4511.205-676.582</f>
        <v>3834.623</v>
      </c>
    </row>
    <row r="84" spans="1:15" ht="33.75" customHeight="1" x14ac:dyDescent="0.25">
      <c r="A84" s="36" t="s">
        <v>141</v>
      </c>
      <c r="B84" s="57" t="s">
        <v>201</v>
      </c>
      <c r="C84" s="57" t="s">
        <v>80</v>
      </c>
      <c r="D84" s="57">
        <v>2018</v>
      </c>
      <c r="E84" s="57">
        <v>2019</v>
      </c>
      <c r="F84" s="64" t="s">
        <v>24</v>
      </c>
      <c r="G84" s="57" t="s">
        <v>20</v>
      </c>
      <c r="H84" s="63" t="s">
        <v>25</v>
      </c>
      <c r="I84" s="63" t="s">
        <v>27</v>
      </c>
      <c r="J84" s="63" t="s">
        <v>28</v>
      </c>
      <c r="K84" s="8" t="s">
        <v>146</v>
      </c>
      <c r="L84" s="63" t="s">
        <v>23</v>
      </c>
      <c r="M84" s="10">
        <v>927</v>
      </c>
      <c r="N84" s="47"/>
    </row>
    <row r="85" spans="1:15" ht="85.5" customHeight="1" x14ac:dyDescent="0.25">
      <c r="A85" s="36" t="s">
        <v>151</v>
      </c>
      <c r="B85" s="57" t="s">
        <v>202</v>
      </c>
      <c r="C85" s="57" t="s">
        <v>80</v>
      </c>
      <c r="D85" s="57">
        <v>2019</v>
      </c>
      <c r="E85" s="57">
        <v>2021</v>
      </c>
      <c r="F85" s="64" t="s">
        <v>214</v>
      </c>
      <c r="G85" s="57" t="s">
        <v>20</v>
      </c>
      <c r="H85" s="63" t="s">
        <v>25</v>
      </c>
      <c r="I85" s="63" t="s">
        <v>21</v>
      </c>
      <c r="J85" s="63" t="s">
        <v>22</v>
      </c>
      <c r="K85" s="37" t="s">
        <v>236</v>
      </c>
      <c r="L85" s="63" t="s">
        <v>23</v>
      </c>
      <c r="M85" s="10">
        <f>1409.127</f>
        <v>1409.127</v>
      </c>
      <c r="N85" s="87"/>
      <c r="O85" s="88"/>
    </row>
    <row r="86" spans="1:15" ht="0.75" customHeight="1" x14ac:dyDescent="0.25">
      <c r="A86" s="36" t="s">
        <v>152</v>
      </c>
      <c r="B86" s="57" t="s">
        <v>75</v>
      </c>
      <c r="C86" s="57" t="s">
        <v>205</v>
      </c>
      <c r="D86" s="57">
        <v>2019</v>
      </c>
      <c r="E86" s="57">
        <v>2019</v>
      </c>
      <c r="F86" s="64" t="s">
        <v>206</v>
      </c>
      <c r="G86" s="57" t="s">
        <v>20</v>
      </c>
      <c r="H86" s="31" t="s">
        <v>25</v>
      </c>
      <c r="I86" s="31" t="s">
        <v>21</v>
      </c>
      <c r="J86" s="31" t="s">
        <v>22</v>
      </c>
      <c r="K86" s="32" t="s">
        <v>76</v>
      </c>
      <c r="L86" s="31" t="s">
        <v>29</v>
      </c>
      <c r="M86" s="10">
        <f>2177.854-2177.854</f>
        <v>0</v>
      </c>
      <c r="N86" s="47"/>
    </row>
    <row r="87" spans="1:15" ht="28.5" customHeight="1" x14ac:dyDescent="0.25">
      <c r="A87" s="36" t="s">
        <v>152</v>
      </c>
      <c r="B87" s="57" t="s">
        <v>220</v>
      </c>
      <c r="C87" s="55" t="s">
        <v>80</v>
      </c>
      <c r="D87" s="57">
        <v>2019</v>
      </c>
      <c r="E87" s="57">
        <v>2019</v>
      </c>
      <c r="F87" s="64" t="s">
        <v>24</v>
      </c>
      <c r="G87" s="57" t="s">
        <v>20</v>
      </c>
      <c r="H87" s="31" t="s">
        <v>25</v>
      </c>
      <c r="I87" s="31" t="s">
        <v>27</v>
      </c>
      <c r="J87" s="31" t="s">
        <v>28</v>
      </c>
      <c r="K87" s="32" t="s">
        <v>223</v>
      </c>
      <c r="L87" s="31" t="s">
        <v>29</v>
      </c>
      <c r="M87" s="10">
        <v>304.78500000000003</v>
      </c>
      <c r="N87" s="47"/>
    </row>
    <row r="88" spans="1:15" ht="28.5" customHeight="1" x14ac:dyDescent="0.25">
      <c r="A88" s="36" t="s">
        <v>155</v>
      </c>
      <c r="B88" s="57" t="s">
        <v>221</v>
      </c>
      <c r="C88" s="55" t="s">
        <v>80</v>
      </c>
      <c r="D88" s="57">
        <v>2019</v>
      </c>
      <c r="E88" s="57">
        <v>2019</v>
      </c>
      <c r="F88" s="64" t="s">
        <v>24</v>
      </c>
      <c r="G88" s="57" t="s">
        <v>20</v>
      </c>
      <c r="H88" s="31" t="s">
        <v>25</v>
      </c>
      <c r="I88" s="31" t="s">
        <v>27</v>
      </c>
      <c r="J88" s="31" t="s">
        <v>28</v>
      </c>
      <c r="K88" s="32" t="s">
        <v>224</v>
      </c>
      <c r="L88" s="31" t="s">
        <v>29</v>
      </c>
      <c r="M88" s="10">
        <v>291.77199999999999</v>
      </c>
      <c r="N88" s="47"/>
    </row>
    <row r="89" spans="1:15" ht="31.5" customHeight="1" x14ac:dyDescent="0.25">
      <c r="A89" s="36" t="s">
        <v>228</v>
      </c>
      <c r="B89" s="57" t="s">
        <v>222</v>
      </c>
      <c r="C89" s="55" t="s">
        <v>80</v>
      </c>
      <c r="D89" s="57">
        <v>2019</v>
      </c>
      <c r="E89" s="57">
        <v>2019</v>
      </c>
      <c r="F89" s="64" t="s">
        <v>24</v>
      </c>
      <c r="G89" s="57" t="s">
        <v>20</v>
      </c>
      <c r="H89" s="31" t="s">
        <v>25</v>
      </c>
      <c r="I89" s="31" t="s">
        <v>27</v>
      </c>
      <c r="J89" s="31" t="s">
        <v>28</v>
      </c>
      <c r="K89" s="32" t="s">
        <v>225</v>
      </c>
      <c r="L89" s="31" t="s">
        <v>29</v>
      </c>
      <c r="M89" s="10">
        <v>196.07400000000001</v>
      </c>
      <c r="N89" s="47"/>
    </row>
    <row r="90" spans="1:15" ht="31.5" customHeight="1" x14ac:dyDescent="0.25">
      <c r="A90" s="36" t="s">
        <v>238</v>
      </c>
      <c r="B90" s="57" t="s">
        <v>240</v>
      </c>
      <c r="C90" s="55" t="s">
        <v>80</v>
      </c>
      <c r="D90" s="57">
        <v>2019</v>
      </c>
      <c r="E90" s="57">
        <v>2019</v>
      </c>
      <c r="F90" s="64" t="s">
        <v>24</v>
      </c>
      <c r="G90" s="57" t="s">
        <v>20</v>
      </c>
      <c r="H90" s="31" t="s">
        <v>25</v>
      </c>
      <c r="I90" s="31" t="s">
        <v>27</v>
      </c>
      <c r="J90" s="31" t="s">
        <v>33</v>
      </c>
      <c r="K90" s="32" t="s">
        <v>241</v>
      </c>
      <c r="L90" s="31" t="s">
        <v>23</v>
      </c>
      <c r="M90" s="10">
        <v>659.702</v>
      </c>
      <c r="N90" s="47"/>
    </row>
    <row r="91" spans="1:15" s="52" customFormat="1" ht="31.5" customHeight="1" x14ac:dyDescent="0.25">
      <c r="A91" s="36" t="s">
        <v>239</v>
      </c>
      <c r="B91" s="57" t="s">
        <v>233</v>
      </c>
      <c r="C91" s="55" t="s">
        <v>80</v>
      </c>
      <c r="D91" s="57">
        <v>2019</v>
      </c>
      <c r="E91" s="57">
        <v>2020</v>
      </c>
      <c r="F91" s="64" t="s">
        <v>24</v>
      </c>
      <c r="G91" s="57" t="s">
        <v>20</v>
      </c>
      <c r="H91" s="31" t="s">
        <v>25</v>
      </c>
      <c r="I91" s="31" t="s">
        <v>35</v>
      </c>
      <c r="J91" s="31" t="s">
        <v>33</v>
      </c>
      <c r="K91" s="32" t="s">
        <v>232</v>
      </c>
      <c r="L91" s="31" t="s">
        <v>29</v>
      </c>
      <c r="M91" s="10">
        <f>1178.2</f>
        <v>1178.2</v>
      </c>
      <c r="N91" s="51"/>
    </row>
    <row r="92" spans="1:15" ht="15" customHeight="1" x14ac:dyDescent="0.25">
      <c r="A92" s="110">
        <v>2</v>
      </c>
      <c r="B92" s="110" t="s">
        <v>42</v>
      </c>
      <c r="C92" s="138" t="s">
        <v>80</v>
      </c>
      <c r="D92" s="110">
        <v>2015</v>
      </c>
      <c r="E92" s="110">
        <v>2021</v>
      </c>
      <c r="F92" s="149" t="s">
        <v>16</v>
      </c>
      <c r="G92" s="59" t="s">
        <v>15</v>
      </c>
      <c r="H92" s="21" t="s">
        <v>16</v>
      </c>
      <c r="I92" s="26" t="s">
        <v>16</v>
      </c>
      <c r="J92" s="26" t="s">
        <v>16</v>
      </c>
      <c r="K92" s="27" t="s">
        <v>16</v>
      </c>
      <c r="L92" s="26" t="s">
        <v>16</v>
      </c>
      <c r="M92" s="13">
        <f>M93+M94+M95</f>
        <v>611521.53099999996</v>
      </c>
    </row>
    <row r="93" spans="1:15" ht="28.5" x14ac:dyDescent="0.25">
      <c r="A93" s="110"/>
      <c r="B93" s="110"/>
      <c r="C93" s="138"/>
      <c r="D93" s="110"/>
      <c r="E93" s="110"/>
      <c r="F93" s="149"/>
      <c r="G93" s="59" t="s">
        <v>17</v>
      </c>
      <c r="H93" s="21" t="s">
        <v>16</v>
      </c>
      <c r="I93" s="26" t="s">
        <v>16</v>
      </c>
      <c r="J93" s="26" t="s">
        <v>16</v>
      </c>
      <c r="K93" s="27" t="s">
        <v>16</v>
      </c>
      <c r="L93" s="26" t="s">
        <v>16</v>
      </c>
      <c r="M93" s="13">
        <f>M96+M97+M98+M99+M100+M102+M103+M104+M105++M107+M108+M109+M112+M117+M113+M114+M121+M123+M116</f>
        <v>140642.633</v>
      </c>
    </row>
    <row r="94" spans="1:15" ht="42.75" x14ac:dyDescent="0.25">
      <c r="A94" s="110"/>
      <c r="B94" s="110"/>
      <c r="C94" s="138"/>
      <c r="D94" s="110"/>
      <c r="E94" s="110"/>
      <c r="F94" s="149"/>
      <c r="G94" s="59" t="s">
        <v>18</v>
      </c>
      <c r="H94" s="21" t="s">
        <v>16</v>
      </c>
      <c r="I94" s="26" t="s">
        <v>16</v>
      </c>
      <c r="J94" s="26" t="s">
        <v>16</v>
      </c>
      <c r="K94" s="27" t="s">
        <v>16</v>
      </c>
      <c r="L94" s="26" t="s">
        <v>16</v>
      </c>
      <c r="M94" s="13">
        <f>M118+M110+M122</f>
        <v>112493.098</v>
      </c>
    </row>
    <row r="95" spans="1:15" ht="27" customHeight="1" x14ac:dyDescent="0.25">
      <c r="A95" s="110"/>
      <c r="B95" s="110"/>
      <c r="C95" s="138"/>
      <c r="D95" s="110"/>
      <c r="E95" s="110"/>
      <c r="F95" s="149"/>
      <c r="G95" s="59" t="s">
        <v>19</v>
      </c>
      <c r="H95" s="21" t="s">
        <v>16</v>
      </c>
      <c r="I95" s="26" t="s">
        <v>16</v>
      </c>
      <c r="J95" s="26" t="s">
        <v>16</v>
      </c>
      <c r="K95" s="27" t="s">
        <v>16</v>
      </c>
      <c r="L95" s="26" t="s">
        <v>16</v>
      </c>
      <c r="M95" s="13">
        <f>M119+M111</f>
        <v>358385.8</v>
      </c>
    </row>
    <row r="96" spans="1:15" ht="6.75" hidden="1" customHeight="1" x14ac:dyDescent="0.25">
      <c r="A96" s="58" t="s">
        <v>43</v>
      </c>
      <c r="B96" s="24" t="s">
        <v>77</v>
      </c>
      <c r="C96" s="57" t="s">
        <v>80</v>
      </c>
      <c r="D96" s="57">
        <v>2017</v>
      </c>
      <c r="E96" s="57">
        <v>2018</v>
      </c>
      <c r="F96" s="64" t="s">
        <v>24</v>
      </c>
      <c r="G96" s="57" t="s">
        <v>20</v>
      </c>
      <c r="H96" s="58" t="s">
        <v>25</v>
      </c>
      <c r="I96" s="58" t="s">
        <v>21</v>
      </c>
      <c r="J96" s="58" t="s">
        <v>22</v>
      </c>
      <c r="K96" s="28" t="s">
        <v>78</v>
      </c>
      <c r="L96" s="58" t="s">
        <v>23</v>
      </c>
      <c r="M96" s="11">
        <v>0</v>
      </c>
    </row>
    <row r="97" spans="1:13" ht="12" hidden="1" customHeight="1" x14ac:dyDescent="0.25">
      <c r="A97" s="58" t="s">
        <v>110</v>
      </c>
      <c r="B97" s="57" t="s">
        <v>89</v>
      </c>
      <c r="C97" s="57" t="s">
        <v>80</v>
      </c>
      <c r="D97" s="57">
        <v>2018</v>
      </c>
      <c r="E97" s="57">
        <v>2019</v>
      </c>
      <c r="F97" s="64" t="s">
        <v>24</v>
      </c>
      <c r="G97" s="57" t="s">
        <v>20</v>
      </c>
      <c r="H97" s="63" t="s">
        <v>25</v>
      </c>
      <c r="I97" s="63" t="s">
        <v>21</v>
      </c>
      <c r="J97" s="63" t="s">
        <v>22</v>
      </c>
      <c r="K97" s="8" t="s">
        <v>90</v>
      </c>
      <c r="L97" s="63" t="s">
        <v>23</v>
      </c>
      <c r="M97" s="10">
        <v>0</v>
      </c>
    </row>
    <row r="98" spans="1:13" ht="12" hidden="1" customHeight="1" x14ac:dyDescent="0.25">
      <c r="A98" s="58" t="s">
        <v>44</v>
      </c>
      <c r="B98" s="57" t="s">
        <v>91</v>
      </c>
      <c r="C98" s="57" t="s">
        <v>80</v>
      </c>
      <c r="D98" s="57">
        <v>2018</v>
      </c>
      <c r="E98" s="57">
        <v>2019</v>
      </c>
      <c r="F98" s="64" t="s">
        <v>24</v>
      </c>
      <c r="G98" s="57" t="s">
        <v>20</v>
      </c>
      <c r="H98" s="63" t="s">
        <v>25</v>
      </c>
      <c r="I98" s="63" t="s">
        <v>21</v>
      </c>
      <c r="J98" s="63" t="s">
        <v>22</v>
      </c>
      <c r="K98" s="8" t="s">
        <v>92</v>
      </c>
      <c r="L98" s="63" t="s">
        <v>23</v>
      </c>
      <c r="M98" s="10">
        <v>0</v>
      </c>
    </row>
    <row r="99" spans="1:13" ht="12.75" hidden="1" customHeight="1" x14ac:dyDescent="0.25">
      <c r="A99" s="58" t="s">
        <v>45</v>
      </c>
      <c r="B99" s="57" t="s">
        <v>93</v>
      </c>
      <c r="C99" s="57" t="s">
        <v>80</v>
      </c>
      <c r="D99" s="57">
        <v>2018</v>
      </c>
      <c r="E99" s="57">
        <v>2019</v>
      </c>
      <c r="F99" s="64" t="s">
        <v>24</v>
      </c>
      <c r="G99" s="57" t="s">
        <v>20</v>
      </c>
      <c r="H99" s="63" t="s">
        <v>25</v>
      </c>
      <c r="I99" s="63" t="s">
        <v>21</v>
      </c>
      <c r="J99" s="63" t="s">
        <v>22</v>
      </c>
      <c r="K99" s="8" t="s">
        <v>94</v>
      </c>
      <c r="L99" s="63" t="s">
        <v>23</v>
      </c>
      <c r="M99" s="10">
        <v>0</v>
      </c>
    </row>
    <row r="100" spans="1:13" ht="15.75" hidden="1" customHeight="1" x14ac:dyDescent="0.25">
      <c r="A100" s="58" t="s">
        <v>71</v>
      </c>
      <c r="B100" s="57" t="s">
        <v>95</v>
      </c>
      <c r="C100" s="57" t="s">
        <v>80</v>
      </c>
      <c r="D100" s="57">
        <v>2018</v>
      </c>
      <c r="E100" s="57">
        <v>2019</v>
      </c>
      <c r="F100" s="64" t="s">
        <v>24</v>
      </c>
      <c r="G100" s="57" t="s">
        <v>20</v>
      </c>
      <c r="H100" s="63" t="s">
        <v>25</v>
      </c>
      <c r="I100" s="63" t="s">
        <v>21</v>
      </c>
      <c r="J100" s="63" t="s">
        <v>22</v>
      </c>
      <c r="K100" s="8" t="s">
        <v>109</v>
      </c>
      <c r="L100" s="63" t="s">
        <v>23</v>
      </c>
      <c r="M100" s="10">
        <v>0</v>
      </c>
    </row>
    <row r="101" spans="1:13" ht="12" hidden="1" customHeight="1" x14ac:dyDescent="0.25">
      <c r="A101" s="58" t="s">
        <v>74</v>
      </c>
      <c r="B101" s="57" t="s">
        <v>119</v>
      </c>
      <c r="C101" s="57" t="s">
        <v>80</v>
      </c>
      <c r="D101" s="57">
        <v>2018</v>
      </c>
      <c r="E101" s="57">
        <v>2018</v>
      </c>
      <c r="F101" s="64" t="s">
        <v>65</v>
      </c>
      <c r="G101" s="57" t="s">
        <v>20</v>
      </c>
      <c r="H101" s="63" t="s">
        <v>25</v>
      </c>
      <c r="I101" s="63" t="s">
        <v>27</v>
      </c>
      <c r="J101" s="63" t="s">
        <v>34</v>
      </c>
      <c r="K101" s="8" t="s">
        <v>117</v>
      </c>
      <c r="L101" s="63" t="s">
        <v>23</v>
      </c>
      <c r="M101" s="11"/>
    </row>
    <row r="102" spans="1:13" ht="12.75" hidden="1" customHeight="1" x14ac:dyDescent="0.25">
      <c r="A102" s="58" t="s">
        <v>43</v>
      </c>
      <c r="B102" s="24" t="s">
        <v>61</v>
      </c>
      <c r="C102" s="57" t="s">
        <v>80</v>
      </c>
      <c r="D102" s="57">
        <v>2015</v>
      </c>
      <c r="E102" s="57">
        <v>2018</v>
      </c>
      <c r="F102" s="64" t="s">
        <v>62</v>
      </c>
      <c r="G102" s="57" t="s">
        <v>20</v>
      </c>
      <c r="H102" s="58" t="s">
        <v>25</v>
      </c>
      <c r="I102" s="58" t="s">
        <v>27</v>
      </c>
      <c r="J102" s="58" t="s">
        <v>34</v>
      </c>
      <c r="K102" s="28" t="s">
        <v>68</v>
      </c>
      <c r="L102" s="58" t="s">
        <v>23</v>
      </c>
      <c r="M102" s="11">
        <f>45223.5-45223.5</f>
        <v>0</v>
      </c>
    </row>
    <row r="103" spans="1:13" ht="15.75" hidden="1" customHeight="1" x14ac:dyDescent="0.25">
      <c r="A103" s="58" t="s">
        <v>81</v>
      </c>
      <c r="B103" s="24" t="s">
        <v>96</v>
      </c>
      <c r="C103" s="57" t="s">
        <v>80</v>
      </c>
      <c r="D103" s="57">
        <v>2018</v>
      </c>
      <c r="E103" s="57">
        <v>2019</v>
      </c>
      <c r="F103" s="64" t="s">
        <v>24</v>
      </c>
      <c r="G103" s="57" t="s">
        <v>20</v>
      </c>
      <c r="H103" s="58" t="s">
        <v>25</v>
      </c>
      <c r="I103" s="58" t="s">
        <v>27</v>
      </c>
      <c r="J103" s="58" t="s">
        <v>34</v>
      </c>
      <c r="K103" s="28" t="s">
        <v>97</v>
      </c>
      <c r="L103" s="58" t="s">
        <v>23</v>
      </c>
      <c r="M103" s="11">
        <v>0</v>
      </c>
    </row>
    <row r="104" spans="1:13" ht="3.75" hidden="1" customHeight="1" x14ac:dyDescent="0.25">
      <c r="A104" s="58" t="s">
        <v>102</v>
      </c>
      <c r="B104" s="24" t="s">
        <v>98</v>
      </c>
      <c r="C104" s="57" t="s">
        <v>80</v>
      </c>
      <c r="D104" s="57">
        <v>2018</v>
      </c>
      <c r="E104" s="57">
        <v>2019</v>
      </c>
      <c r="F104" s="64" t="s">
        <v>24</v>
      </c>
      <c r="G104" s="57" t="s">
        <v>20</v>
      </c>
      <c r="H104" s="58" t="s">
        <v>25</v>
      </c>
      <c r="I104" s="58" t="s">
        <v>27</v>
      </c>
      <c r="J104" s="58" t="s">
        <v>34</v>
      </c>
      <c r="K104" s="28" t="s">
        <v>99</v>
      </c>
      <c r="L104" s="58" t="s">
        <v>23</v>
      </c>
      <c r="M104" s="15">
        <v>0</v>
      </c>
    </row>
    <row r="105" spans="1:13" ht="16.5" hidden="1" customHeight="1" x14ac:dyDescent="0.25">
      <c r="A105" s="58" t="s">
        <v>103</v>
      </c>
      <c r="B105" s="24" t="s">
        <v>100</v>
      </c>
      <c r="C105" s="57" t="s">
        <v>80</v>
      </c>
      <c r="D105" s="57">
        <v>2018</v>
      </c>
      <c r="E105" s="57">
        <v>2019</v>
      </c>
      <c r="F105" s="64" t="s">
        <v>24</v>
      </c>
      <c r="G105" s="57" t="s">
        <v>20</v>
      </c>
      <c r="H105" s="58" t="s">
        <v>25</v>
      </c>
      <c r="I105" s="58" t="s">
        <v>27</v>
      </c>
      <c r="J105" s="58" t="s">
        <v>34</v>
      </c>
      <c r="K105" s="28" t="s">
        <v>101</v>
      </c>
      <c r="L105" s="58" t="s">
        <v>23</v>
      </c>
      <c r="M105" s="11">
        <v>0</v>
      </c>
    </row>
    <row r="106" spans="1:13" x14ac:dyDescent="0.25">
      <c r="A106" s="80" t="s">
        <v>43</v>
      </c>
      <c r="B106" s="83" t="s">
        <v>79</v>
      </c>
      <c r="C106" s="83" t="s">
        <v>80</v>
      </c>
      <c r="D106" s="83">
        <v>2018</v>
      </c>
      <c r="E106" s="83">
        <v>2019</v>
      </c>
      <c r="F106" s="94" t="s">
        <v>136</v>
      </c>
      <c r="G106" s="59" t="s">
        <v>15</v>
      </c>
      <c r="H106" s="21" t="s">
        <v>16</v>
      </c>
      <c r="I106" s="26" t="s">
        <v>16</v>
      </c>
      <c r="J106" s="26" t="s">
        <v>16</v>
      </c>
      <c r="K106" s="27" t="s">
        <v>16</v>
      </c>
      <c r="L106" s="26" t="s">
        <v>16</v>
      </c>
      <c r="M106" s="13">
        <f>M107+M108+M110+M111+M109</f>
        <v>490037.59999999992</v>
      </c>
    </row>
    <row r="107" spans="1:13" ht="30" x14ac:dyDescent="0.25">
      <c r="A107" s="81"/>
      <c r="B107" s="84"/>
      <c r="C107" s="84"/>
      <c r="D107" s="84"/>
      <c r="E107" s="84"/>
      <c r="F107" s="95"/>
      <c r="G107" s="57" t="s">
        <v>20</v>
      </c>
      <c r="H107" s="58" t="s">
        <v>25</v>
      </c>
      <c r="I107" s="58" t="s">
        <v>32</v>
      </c>
      <c r="J107" s="58" t="s">
        <v>34</v>
      </c>
      <c r="K107" s="28" t="s">
        <v>195</v>
      </c>
      <c r="L107" s="58" t="s">
        <v>23</v>
      </c>
      <c r="M107" s="74">
        <f>4838.68174+45849.86146+299.0288</f>
        <v>50987.572</v>
      </c>
    </row>
    <row r="108" spans="1:13" ht="29.25" customHeight="1" x14ac:dyDescent="0.25">
      <c r="A108" s="81"/>
      <c r="B108" s="84"/>
      <c r="C108" s="84"/>
      <c r="D108" s="84"/>
      <c r="E108" s="84"/>
      <c r="F108" s="95"/>
      <c r="G108" s="57" t="s">
        <v>20</v>
      </c>
      <c r="H108" s="58" t="s">
        <v>25</v>
      </c>
      <c r="I108" s="58" t="s">
        <v>32</v>
      </c>
      <c r="J108" s="58" t="s">
        <v>34</v>
      </c>
      <c r="K108" s="28" t="s">
        <v>252</v>
      </c>
      <c r="L108" s="58" t="s">
        <v>23</v>
      </c>
      <c r="M108" s="75">
        <f>299.0298-299.0288</f>
        <v>1.0000000000331966E-3</v>
      </c>
    </row>
    <row r="109" spans="1:13" ht="30" x14ac:dyDescent="0.25">
      <c r="A109" s="81"/>
      <c r="B109" s="84"/>
      <c r="C109" s="84"/>
      <c r="D109" s="84"/>
      <c r="E109" s="84"/>
      <c r="F109" s="95"/>
      <c r="G109" s="57" t="s">
        <v>20</v>
      </c>
      <c r="H109" s="58" t="s">
        <v>25</v>
      </c>
      <c r="I109" s="58" t="s">
        <v>32</v>
      </c>
      <c r="J109" s="58" t="s">
        <v>34</v>
      </c>
      <c r="K109" s="28" t="s">
        <v>253</v>
      </c>
      <c r="L109" s="58" t="s">
        <v>23</v>
      </c>
      <c r="M109" s="11">
        <v>4441.67</v>
      </c>
    </row>
    <row r="110" spans="1:13" ht="45" x14ac:dyDescent="0.25">
      <c r="A110" s="81"/>
      <c r="B110" s="84"/>
      <c r="C110" s="84"/>
      <c r="D110" s="84"/>
      <c r="E110" s="84"/>
      <c r="F110" s="95"/>
      <c r="G110" s="57" t="s">
        <v>182</v>
      </c>
      <c r="H110" s="58" t="s">
        <v>25</v>
      </c>
      <c r="I110" s="58" t="s">
        <v>32</v>
      </c>
      <c r="J110" s="58" t="s">
        <v>34</v>
      </c>
      <c r="K110" s="28" t="s">
        <v>195</v>
      </c>
      <c r="L110" s="58" t="s">
        <v>23</v>
      </c>
      <c r="M110" s="11">
        <f>1389.7177+93301.4823+0.007</f>
        <v>94691.206999999995</v>
      </c>
    </row>
    <row r="111" spans="1:13" ht="31.5" customHeight="1" x14ac:dyDescent="0.25">
      <c r="A111" s="82"/>
      <c r="B111" s="85"/>
      <c r="C111" s="85"/>
      <c r="D111" s="85"/>
      <c r="E111" s="85"/>
      <c r="F111" s="96"/>
      <c r="G111" s="59" t="s">
        <v>19</v>
      </c>
      <c r="H111" s="58" t="s">
        <v>25</v>
      </c>
      <c r="I111" s="58" t="s">
        <v>32</v>
      </c>
      <c r="J111" s="58" t="s">
        <v>34</v>
      </c>
      <c r="K111" s="28" t="s">
        <v>195</v>
      </c>
      <c r="L111" s="58" t="s">
        <v>23</v>
      </c>
      <c r="M111" s="11">
        <f>4988.702+334928.398+0.05</f>
        <v>339917.14999999997</v>
      </c>
    </row>
    <row r="112" spans="1:13" ht="0.75" customHeight="1" x14ac:dyDescent="0.25">
      <c r="A112" s="58" t="s">
        <v>122</v>
      </c>
      <c r="B112" s="55" t="s">
        <v>123</v>
      </c>
      <c r="C112" s="57" t="s">
        <v>80</v>
      </c>
      <c r="D112" s="57">
        <v>2015</v>
      </c>
      <c r="E112" s="57">
        <v>2018</v>
      </c>
      <c r="F112" s="64" t="s">
        <v>137</v>
      </c>
      <c r="G112" s="57" t="s">
        <v>20</v>
      </c>
      <c r="H112" s="58" t="s">
        <v>25</v>
      </c>
      <c r="I112" s="58" t="s">
        <v>27</v>
      </c>
      <c r="J112" s="58" t="s">
        <v>34</v>
      </c>
      <c r="K112" s="28" t="s">
        <v>124</v>
      </c>
      <c r="L112" s="58" t="s">
        <v>23</v>
      </c>
      <c r="M112" s="11">
        <v>0</v>
      </c>
    </row>
    <row r="113" spans="1:13" ht="58.5" customHeight="1" x14ac:dyDescent="0.25">
      <c r="A113" s="54" t="s">
        <v>200</v>
      </c>
      <c r="B113" s="55" t="s">
        <v>229</v>
      </c>
      <c r="C113" s="34" t="s">
        <v>80</v>
      </c>
      <c r="D113" s="55">
        <v>2019</v>
      </c>
      <c r="E113" s="55">
        <v>2019</v>
      </c>
      <c r="F113" s="60">
        <v>1.633</v>
      </c>
      <c r="G113" s="57" t="s">
        <v>20</v>
      </c>
      <c r="H113" s="58" t="s">
        <v>25</v>
      </c>
      <c r="I113" s="58" t="s">
        <v>21</v>
      </c>
      <c r="J113" s="58" t="s">
        <v>22</v>
      </c>
      <c r="K113" s="28" t="s">
        <v>210</v>
      </c>
      <c r="L113" s="58" t="s">
        <v>23</v>
      </c>
      <c r="M113" s="70">
        <f>2053.33+50000-1522.1</f>
        <v>50531.23</v>
      </c>
    </row>
    <row r="114" spans="1:13" ht="45" customHeight="1" x14ac:dyDescent="0.25">
      <c r="A114" s="54" t="s">
        <v>44</v>
      </c>
      <c r="B114" s="55" t="s">
        <v>230</v>
      </c>
      <c r="C114" s="34" t="s">
        <v>80</v>
      </c>
      <c r="D114" s="55">
        <v>2019</v>
      </c>
      <c r="E114" s="55">
        <v>2019</v>
      </c>
      <c r="F114" s="60" t="s">
        <v>213</v>
      </c>
      <c r="G114" s="57" t="s">
        <v>20</v>
      </c>
      <c r="H114" s="58" t="s">
        <v>25</v>
      </c>
      <c r="I114" s="58" t="s">
        <v>21</v>
      </c>
      <c r="J114" s="58" t="s">
        <v>22</v>
      </c>
      <c r="K114" s="28" t="s">
        <v>211</v>
      </c>
      <c r="L114" s="58" t="s">
        <v>23</v>
      </c>
      <c r="M114" s="11">
        <f>429.28+15348</f>
        <v>15777.28</v>
      </c>
    </row>
    <row r="115" spans="1:13" ht="27.75" customHeight="1" x14ac:dyDescent="0.25">
      <c r="A115" s="142" t="s">
        <v>45</v>
      </c>
      <c r="B115" s="104" t="s">
        <v>190</v>
      </c>
      <c r="C115" s="107" t="s">
        <v>80</v>
      </c>
      <c r="D115" s="107">
        <v>2018</v>
      </c>
      <c r="E115" s="107">
        <v>2019</v>
      </c>
      <c r="F115" s="154" t="s">
        <v>199</v>
      </c>
      <c r="G115" s="59" t="s">
        <v>15</v>
      </c>
      <c r="H115" s="21" t="s">
        <v>16</v>
      </c>
      <c r="I115" s="26" t="s">
        <v>16</v>
      </c>
      <c r="J115" s="26" t="s">
        <v>16</v>
      </c>
      <c r="K115" s="27" t="s">
        <v>16</v>
      </c>
      <c r="L115" s="26" t="s">
        <v>16</v>
      </c>
      <c r="M115" s="13">
        <f>M117+M118+M119+M116</f>
        <v>26922.790999999997</v>
      </c>
    </row>
    <row r="116" spans="1:13" ht="27.75" customHeight="1" x14ac:dyDescent="0.25">
      <c r="A116" s="143"/>
      <c r="B116" s="105"/>
      <c r="C116" s="108"/>
      <c r="D116" s="108"/>
      <c r="E116" s="108"/>
      <c r="F116" s="155"/>
      <c r="G116" s="57" t="s">
        <v>20</v>
      </c>
      <c r="H116" s="63" t="s">
        <v>25</v>
      </c>
      <c r="I116" s="58" t="s">
        <v>21</v>
      </c>
      <c r="J116" s="58" t="s">
        <v>22</v>
      </c>
      <c r="K116" s="28" t="s">
        <v>234</v>
      </c>
      <c r="L116" s="58" t="s">
        <v>23</v>
      </c>
      <c r="M116" s="11">
        <v>539</v>
      </c>
    </row>
    <row r="117" spans="1:13" ht="34.5" customHeight="1" x14ac:dyDescent="0.25">
      <c r="A117" s="143"/>
      <c r="B117" s="105"/>
      <c r="C117" s="108"/>
      <c r="D117" s="108"/>
      <c r="E117" s="108"/>
      <c r="F117" s="155"/>
      <c r="G117" s="57" t="s">
        <v>20</v>
      </c>
      <c r="H117" s="58" t="s">
        <v>25</v>
      </c>
      <c r="I117" s="58" t="s">
        <v>21</v>
      </c>
      <c r="J117" s="58" t="s">
        <v>22</v>
      </c>
      <c r="K117" s="28" t="s">
        <v>195</v>
      </c>
      <c r="L117" s="58" t="s">
        <v>23</v>
      </c>
      <c r="M117" s="11">
        <f>86.02855+2684.27145+539-1358.301+819.301</f>
        <v>2770.3</v>
      </c>
    </row>
    <row r="118" spans="1:13" ht="46.5" customHeight="1" x14ac:dyDescent="0.25">
      <c r="A118" s="143"/>
      <c r="B118" s="105"/>
      <c r="C118" s="108"/>
      <c r="D118" s="108"/>
      <c r="E118" s="108"/>
      <c r="F118" s="155"/>
      <c r="G118" s="57" t="s">
        <v>182</v>
      </c>
      <c r="H118" s="58" t="s">
        <v>25</v>
      </c>
      <c r="I118" s="58" t="s">
        <v>21</v>
      </c>
      <c r="J118" s="58" t="s">
        <v>22</v>
      </c>
      <c r="K118" s="28" t="s">
        <v>195</v>
      </c>
      <c r="L118" s="58" t="s">
        <v>23</v>
      </c>
      <c r="M118" s="11">
        <f>159.82445+4985.07555-0.059</f>
        <v>5144.8409999999994</v>
      </c>
    </row>
    <row r="119" spans="1:13" ht="43.5" customHeight="1" x14ac:dyDescent="0.25">
      <c r="A119" s="144"/>
      <c r="B119" s="106"/>
      <c r="C119" s="109"/>
      <c r="D119" s="109"/>
      <c r="E119" s="109"/>
      <c r="F119" s="156"/>
      <c r="G119" s="59" t="s">
        <v>19</v>
      </c>
      <c r="H119" s="58" t="s">
        <v>25</v>
      </c>
      <c r="I119" s="58" t="s">
        <v>21</v>
      </c>
      <c r="J119" s="58" t="s">
        <v>22</v>
      </c>
      <c r="K119" s="28" t="s">
        <v>195</v>
      </c>
      <c r="L119" s="58" t="s">
        <v>23</v>
      </c>
      <c r="M119" s="11">
        <f>17895.143+573.457+0.1-0.05</f>
        <v>18468.649999999998</v>
      </c>
    </row>
    <row r="120" spans="1:13" ht="19.5" customHeight="1" x14ac:dyDescent="0.25">
      <c r="A120" s="80" t="s">
        <v>71</v>
      </c>
      <c r="B120" s="77" t="s">
        <v>250</v>
      </c>
      <c r="C120" s="83" t="s">
        <v>80</v>
      </c>
      <c r="D120" s="83">
        <v>2019</v>
      </c>
      <c r="E120" s="83">
        <v>2019</v>
      </c>
      <c r="F120" s="83" t="s">
        <v>227</v>
      </c>
      <c r="G120" s="59" t="s">
        <v>15</v>
      </c>
      <c r="H120" s="21" t="s">
        <v>16</v>
      </c>
      <c r="I120" s="26" t="s">
        <v>16</v>
      </c>
      <c r="J120" s="26" t="s">
        <v>16</v>
      </c>
      <c r="K120" s="27" t="s">
        <v>16</v>
      </c>
      <c r="L120" s="26" t="s">
        <v>16</v>
      </c>
      <c r="M120" s="11">
        <f>M121+M122</f>
        <v>21152.63</v>
      </c>
    </row>
    <row r="121" spans="1:13" ht="30" customHeight="1" x14ac:dyDescent="0.25">
      <c r="A121" s="81"/>
      <c r="B121" s="78"/>
      <c r="C121" s="84"/>
      <c r="D121" s="84"/>
      <c r="E121" s="84"/>
      <c r="F121" s="84"/>
      <c r="G121" s="57" t="s">
        <v>20</v>
      </c>
      <c r="H121" s="58" t="s">
        <v>25</v>
      </c>
      <c r="I121" s="58" t="s">
        <v>27</v>
      </c>
      <c r="J121" s="58" t="s">
        <v>34</v>
      </c>
      <c r="K121" s="28" t="s">
        <v>247</v>
      </c>
      <c r="L121" s="58" t="s">
        <v>23</v>
      </c>
      <c r="M121" s="66">
        <f>6907.369+14245.261-12657.05</f>
        <v>8495.5800000000017</v>
      </c>
    </row>
    <row r="122" spans="1:13" ht="46.5" customHeight="1" x14ac:dyDescent="0.25">
      <c r="A122" s="82"/>
      <c r="B122" s="79"/>
      <c r="C122" s="85"/>
      <c r="D122" s="85"/>
      <c r="E122" s="85"/>
      <c r="F122" s="85"/>
      <c r="G122" s="57" t="s">
        <v>182</v>
      </c>
      <c r="H122" s="58" t="s">
        <v>25</v>
      </c>
      <c r="I122" s="58" t="s">
        <v>27</v>
      </c>
      <c r="J122" s="58" t="s">
        <v>34</v>
      </c>
      <c r="K122" s="28" t="s">
        <v>247</v>
      </c>
      <c r="L122" s="58" t="s">
        <v>23</v>
      </c>
      <c r="M122" s="67">
        <f>12657.05</f>
        <v>12657.05</v>
      </c>
    </row>
    <row r="123" spans="1:13" ht="101.25" customHeight="1" x14ac:dyDescent="0.25">
      <c r="A123" s="48" t="s">
        <v>74</v>
      </c>
      <c r="B123" s="48" t="s">
        <v>217</v>
      </c>
      <c r="C123" s="50" t="s">
        <v>80</v>
      </c>
      <c r="D123" s="48" t="s">
        <v>219</v>
      </c>
      <c r="E123" s="48" t="s">
        <v>219</v>
      </c>
      <c r="F123" s="48" t="s">
        <v>24</v>
      </c>
      <c r="G123" s="57" t="s">
        <v>20</v>
      </c>
      <c r="H123" s="58" t="s">
        <v>25</v>
      </c>
      <c r="I123" s="58" t="s">
        <v>21</v>
      </c>
      <c r="J123" s="58" t="s">
        <v>22</v>
      </c>
      <c r="K123" s="28" t="s">
        <v>92</v>
      </c>
      <c r="L123" s="58" t="s">
        <v>23</v>
      </c>
      <c r="M123" s="11">
        <v>7100</v>
      </c>
    </row>
    <row r="124" spans="1:13" ht="14.25" customHeight="1" x14ac:dyDescent="0.25">
      <c r="A124" s="97">
        <v>3</v>
      </c>
      <c r="B124" s="97" t="s">
        <v>46</v>
      </c>
      <c r="C124" s="83" t="s">
        <v>16</v>
      </c>
      <c r="D124" s="97">
        <v>2015</v>
      </c>
      <c r="E124" s="97">
        <v>2021</v>
      </c>
      <c r="F124" s="99" t="s">
        <v>16</v>
      </c>
      <c r="G124" s="59" t="s">
        <v>15</v>
      </c>
      <c r="H124" s="21" t="s">
        <v>16</v>
      </c>
      <c r="I124" s="26" t="s">
        <v>16</v>
      </c>
      <c r="J124" s="26" t="s">
        <v>16</v>
      </c>
      <c r="K124" s="27" t="s">
        <v>16</v>
      </c>
      <c r="L124" s="26" t="s">
        <v>16</v>
      </c>
      <c r="M124" s="13">
        <f>M125+M126</f>
        <v>37647.800000000003</v>
      </c>
    </row>
    <row r="125" spans="1:13" ht="32.25" customHeight="1" x14ac:dyDescent="0.25">
      <c r="A125" s="97"/>
      <c r="B125" s="97"/>
      <c r="C125" s="84"/>
      <c r="D125" s="97"/>
      <c r="E125" s="97"/>
      <c r="F125" s="99"/>
      <c r="G125" s="59" t="s">
        <v>17</v>
      </c>
      <c r="H125" s="21" t="s">
        <v>16</v>
      </c>
      <c r="I125" s="26" t="s">
        <v>16</v>
      </c>
      <c r="J125" s="26" t="s">
        <v>16</v>
      </c>
      <c r="K125" s="27" t="s">
        <v>16</v>
      </c>
      <c r="L125" s="26" t="s">
        <v>16</v>
      </c>
      <c r="M125" s="13">
        <f>M127+M128+M132+M134+M135+M129+M131</f>
        <v>37607.235000000001</v>
      </c>
    </row>
    <row r="126" spans="1:13" ht="46.5" customHeight="1" x14ac:dyDescent="0.25">
      <c r="A126" s="98"/>
      <c r="B126" s="98"/>
      <c r="C126" s="85"/>
      <c r="D126" s="98"/>
      <c r="E126" s="98"/>
      <c r="F126" s="100"/>
      <c r="G126" s="59" t="s">
        <v>18</v>
      </c>
      <c r="H126" s="21" t="s">
        <v>16</v>
      </c>
      <c r="I126" s="26" t="s">
        <v>16</v>
      </c>
      <c r="J126" s="26" t="s">
        <v>16</v>
      </c>
      <c r="K126" s="27" t="s">
        <v>16</v>
      </c>
      <c r="L126" s="26" t="s">
        <v>16</v>
      </c>
      <c r="M126" s="13">
        <f>M136</f>
        <v>40.564999999999998</v>
      </c>
    </row>
    <row r="127" spans="1:13" ht="45" x14ac:dyDescent="0.25">
      <c r="A127" s="58" t="s">
        <v>47</v>
      </c>
      <c r="B127" s="57" t="s">
        <v>48</v>
      </c>
      <c r="C127" s="57" t="s">
        <v>80</v>
      </c>
      <c r="D127" s="57">
        <v>2015</v>
      </c>
      <c r="E127" s="57">
        <v>2021</v>
      </c>
      <c r="F127" s="64" t="s">
        <v>49</v>
      </c>
      <c r="G127" s="57" t="s">
        <v>20</v>
      </c>
      <c r="H127" s="63" t="s">
        <v>25</v>
      </c>
      <c r="I127" s="63" t="s">
        <v>21</v>
      </c>
      <c r="J127" s="63" t="s">
        <v>50</v>
      </c>
      <c r="K127" s="68" t="s">
        <v>248</v>
      </c>
      <c r="L127" s="63" t="s">
        <v>51</v>
      </c>
      <c r="M127" s="10">
        <f>20190.8+2983.98+165.02</f>
        <v>23339.8</v>
      </c>
    </row>
    <row r="128" spans="1:13" x14ac:dyDescent="0.25">
      <c r="A128" s="80" t="s">
        <v>52</v>
      </c>
      <c r="B128" s="83" t="s">
        <v>53</v>
      </c>
      <c r="C128" s="83" t="s">
        <v>72</v>
      </c>
      <c r="D128" s="83">
        <v>2015</v>
      </c>
      <c r="E128" s="83">
        <v>2021</v>
      </c>
      <c r="F128" s="101" t="s">
        <v>54</v>
      </c>
      <c r="G128" s="83" t="s">
        <v>20</v>
      </c>
      <c r="H128" s="145" t="s">
        <v>25</v>
      </c>
      <c r="I128" s="145" t="s">
        <v>21</v>
      </c>
      <c r="J128" s="145" t="s">
        <v>50</v>
      </c>
      <c r="K128" s="151" t="s">
        <v>69</v>
      </c>
      <c r="L128" s="145" t="s">
        <v>29</v>
      </c>
      <c r="M128" s="91">
        <f>6810-95-611-575.8-1657.8-182</f>
        <v>3688.3999999999996</v>
      </c>
    </row>
    <row r="129" spans="1:13" ht="38.25" hidden="1" customHeight="1" x14ac:dyDescent="0.25">
      <c r="A129" s="81"/>
      <c r="B129" s="84"/>
      <c r="C129" s="84"/>
      <c r="D129" s="84"/>
      <c r="E129" s="84"/>
      <c r="F129" s="102"/>
      <c r="G129" s="84"/>
      <c r="H129" s="150"/>
      <c r="I129" s="150"/>
      <c r="J129" s="150"/>
      <c r="K129" s="152"/>
      <c r="L129" s="150"/>
      <c r="M129" s="92"/>
    </row>
    <row r="130" spans="1:13" ht="75.75" customHeight="1" x14ac:dyDescent="0.25">
      <c r="A130" s="82"/>
      <c r="B130" s="85"/>
      <c r="C130" s="85"/>
      <c r="D130" s="85"/>
      <c r="E130" s="85"/>
      <c r="F130" s="103"/>
      <c r="G130" s="85"/>
      <c r="H130" s="146"/>
      <c r="I130" s="146"/>
      <c r="J130" s="146"/>
      <c r="K130" s="153"/>
      <c r="L130" s="146"/>
      <c r="M130" s="93"/>
    </row>
    <row r="131" spans="1:13" ht="95.25" customHeight="1" x14ac:dyDescent="0.25">
      <c r="A131" s="58" t="s">
        <v>55</v>
      </c>
      <c r="B131" s="57" t="s">
        <v>104</v>
      </c>
      <c r="C131" s="55" t="s">
        <v>72</v>
      </c>
      <c r="D131" s="57">
        <v>2015</v>
      </c>
      <c r="E131" s="57">
        <v>2021</v>
      </c>
      <c r="F131" s="33" t="s">
        <v>54</v>
      </c>
      <c r="G131" s="57" t="s">
        <v>20</v>
      </c>
      <c r="H131" s="63" t="s">
        <v>25</v>
      </c>
      <c r="I131" s="63" t="s">
        <v>21</v>
      </c>
      <c r="J131" s="63" t="s">
        <v>50</v>
      </c>
      <c r="K131" s="8" t="s">
        <v>105</v>
      </c>
      <c r="L131" s="63" t="s">
        <v>29</v>
      </c>
      <c r="M131" s="69">
        <f>95-2</f>
        <v>93</v>
      </c>
    </row>
    <row r="132" spans="1:13" ht="90.75" hidden="1" customHeight="1" x14ac:dyDescent="0.25">
      <c r="A132" s="58" t="s">
        <v>56</v>
      </c>
      <c r="B132" s="57" t="s">
        <v>106</v>
      </c>
      <c r="C132" s="57" t="s">
        <v>72</v>
      </c>
      <c r="D132" s="57">
        <v>2015</v>
      </c>
      <c r="E132" s="57">
        <v>2020</v>
      </c>
      <c r="F132" s="53" t="s">
        <v>245</v>
      </c>
      <c r="G132" s="57" t="s">
        <v>20</v>
      </c>
      <c r="H132" s="63" t="s">
        <v>25</v>
      </c>
      <c r="I132" s="63" t="s">
        <v>21</v>
      </c>
      <c r="J132" s="63" t="s">
        <v>50</v>
      </c>
      <c r="K132" s="8" t="s">
        <v>107</v>
      </c>
      <c r="L132" s="63" t="s">
        <v>29</v>
      </c>
      <c r="M132" s="69">
        <f>17190-17182-8</f>
        <v>0</v>
      </c>
    </row>
    <row r="133" spans="1:13" ht="20.25" customHeight="1" x14ac:dyDescent="0.25">
      <c r="A133" s="80" t="s">
        <v>208</v>
      </c>
      <c r="B133" s="83" t="s">
        <v>57</v>
      </c>
      <c r="C133" s="83" t="s">
        <v>231</v>
      </c>
      <c r="D133" s="83">
        <v>2015</v>
      </c>
      <c r="E133" s="83">
        <v>2021</v>
      </c>
      <c r="F133" s="114" t="s">
        <v>58</v>
      </c>
      <c r="G133" s="5" t="s">
        <v>38</v>
      </c>
      <c r="H133" s="21" t="s">
        <v>16</v>
      </c>
      <c r="I133" s="26" t="s">
        <v>16</v>
      </c>
      <c r="J133" s="26" t="s">
        <v>16</v>
      </c>
      <c r="K133" s="27" t="s">
        <v>16</v>
      </c>
      <c r="L133" s="26" t="s">
        <v>16</v>
      </c>
      <c r="M133" s="1">
        <f>M134+M135+M136</f>
        <v>10526.6</v>
      </c>
    </row>
    <row r="134" spans="1:13" ht="45" customHeight="1" x14ac:dyDescent="0.25">
      <c r="A134" s="81"/>
      <c r="B134" s="84"/>
      <c r="C134" s="84"/>
      <c r="D134" s="84"/>
      <c r="E134" s="84"/>
      <c r="F134" s="114"/>
      <c r="G134" s="57" t="s">
        <v>20</v>
      </c>
      <c r="H134" s="113" t="s">
        <v>25</v>
      </c>
      <c r="I134" s="113" t="s">
        <v>21</v>
      </c>
      <c r="J134" s="113" t="s">
        <v>50</v>
      </c>
      <c r="K134" s="68" t="s">
        <v>249</v>
      </c>
      <c r="L134" s="63" t="s">
        <v>59</v>
      </c>
      <c r="M134" s="10">
        <v>10483.9</v>
      </c>
    </row>
    <row r="135" spans="1:13" ht="30" x14ac:dyDescent="0.25">
      <c r="A135" s="81"/>
      <c r="B135" s="84"/>
      <c r="C135" s="84"/>
      <c r="D135" s="84"/>
      <c r="E135" s="84"/>
      <c r="F135" s="114"/>
      <c r="G135" s="57" t="s">
        <v>20</v>
      </c>
      <c r="H135" s="113"/>
      <c r="I135" s="113"/>
      <c r="J135" s="113"/>
      <c r="K135" s="38" t="s">
        <v>194</v>
      </c>
      <c r="L135" s="39">
        <v>110</v>
      </c>
      <c r="M135" s="40">
        <v>2.1349999999999998</v>
      </c>
    </row>
    <row r="136" spans="1:13" ht="45" x14ac:dyDescent="0.25">
      <c r="A136" s="82"/>
      <c r="B136" s="85"/>
      <c r="C136" s="85"/>
      <c r="D136" s="85"/>
      <c r="E136" s="85"/>
      <c r="F136" s="114"/>
      <c r="G136" s="57" t="s">
        <v>182</v>
      </c>
      <c r="H136" s="63" t="s">
        <v>25</v>
      </c>
      <c r="I136" s="63" t="s">
        <v>21</v>
      </c>
      <c r="J136" s="63" t="s">
        <v>50</v>
      </c>
      <c r="K136" s="38">
        <v>1130471053</v>
      </c>
      <c r="L136" s="39">
        <v>110</v>
      </c>
      <c r="M136" s="40">
        <v>40.564999999999998</v>
      </c>
    </row>
    <row r="137" spans="1:13" ht="15.75" x14ac:dyDescent="0.25">
      <c r="A137" s="41"/>
      <c r="B137" s="22" t="s">
        <v>60</v>
      </c>
      <c r="C137" s="41"/>
      <c r="D137" s="41"/>
      <c r="E137" s="41"/>
      <c r="F137" s="41"/>
      <c r="G137" s="41"/>
      <c r="H137" s="41"/>
      <c r="I137" s="41"/>
      <c r="J137" s="41"/>
      <c r="K137" s="29"/>
      <c r="L137" s="41"/>
      <c r="M137" s="16">
        <f>M124+M92+M10</f>
        <v>1702593.5207700001</v>
      </c>
    </row>
    <row r="138" spans="1:13" ht="15.75" x14ac:dyDescent="0.25">
      <c r="A138" s="42"/>
      <c r="B138" s="23"/>
      <c r="C138" s="42"/>
      <c r="D138" s="42"/>
      <c r="E138" s="42"/>
      <c r="F138" s="42"/>
      <c r="G138" s="42"/>
      <c r="H138" s="42"/>
      <c r="I138" s="42"/>
      <c r="J138" s="42"/>
      <c r="K138" s="30"/>
      <c r="L138" s="42"/>
      <c r="M138" s="17"/>
    </row>
    <row r="139" spans="1:13" x14ac:dyDescent="0.25">
      <c r="A139" s="42"/>
      <c r="K139" s="88"/>
      <c r="L139" s="88"/>
      <c r="M139" s="17"/>
    </row>
    <row r="140" spans="1:13" ht="18.75" x14ac:dyDescent="0.25">
      <c r="B140" s="20"/>
      <c r="C140" s="20"/>
      <c r="D140" s="20"/>
      <c r="E140" s="20"/>
      <c r="G140" s="20"/>
      <c r="H140" s="20"/>
      <c r="I140" s="20"/>
      <c r="J140" s="20"/>
      <c r="K140" s="20"/>
      <c r="L140" s="20"/>
    </row>
    <row r="141" spans="1:13" ht="18.75" x14ac:dyDescent="0.3">
      <c r="A141" s="20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18"/>
    </row>
  </sheetData>
  <protectedRanges>
    <protectedRange sqref="A4:M8" name="Диапазон1"/>
  </protectedRanges>
  <mergeCells count="150">
    <mergeCell ref="F106:F111"/>
    <mergeCell ref="F115:F119"/>
    <mergeCell ref="G41:G42"/>
    <mergeCell ref="D45:D48"/>
    <mergeCell ref="E45:E48"/>
    <mergeCell ref="A49:A52"/>
    <mergeCell ref="A106:A111"/>
    <mergeCell ref="B92:B95"/>
    <mergeCell ref="A115:A119"/>
    <mergeCell ref="K139:L139"/>
    <mergeCell ref="H16:H17"/>
    <mergeCell ref="I16:I17"/>
    <mergeCell ref="J16:J17"/>
    <mergeCell ref="K16:K17"/>
    <mergeCell ref="L16:L17"/>
    <mergeCell ref="F69:F73"/>
    <mergeCell ref="F92:F95"/>
    <mergeCell ref="F75:F79"/>
    <mergeCell ref="F49:F52"/>
    <mergeCell ref="G128:G130"/>
    <mergeCell ref="H128:H130"/>
    <mergeCell ref="I128:I130"/>
    <mergeCell ref="J128:J130"/>
    <mergeCell ref="K128:K130"/>
    <mergeCell ref="L128:L130"/>
    <mergeCell ref="F53:F56"/>
    <mergeCell ref="F45:F48"/>
    <mergeCell ref="F40:F44"/>
    <mergeCell ref="C92:C95"/>
    <mergeCell ref="D92:D95"/>
    <mergeCell ref="A75:A79"/>
    <mergeCell ref="B53:B56"/>
    <mergeCell ref="D69:D73"/>
    <mergeCell ref="B133:B136"/>
    <mergeCell ref="A45:A48"/>
    <mergeCell ref="A133:A136"/>
    <mergeCell ref="C133:C136"/>
    <mergeCell ref="D133:D136"/>
    <mergeCell ref="E133:E136"/>
    <mergeCell ref="A124:A126"/>
    <mergeCell ref="B124:B126"/>
    <mergeCell ref="D124:D126"/>
    <mergeCell ref="A128:A130"/>
    <mergeCell ref="B128:B130"/>
    <mergeCell ref="C128:C130"/>
    <mergeCell ref="D128:D130"/>
    <mergeCell ref="E128:E130"/>
    <mergeCell ref="D49:D52"/>
    <mergeCell ref="E49:E52"/>
    <mergeCell ref="B45:B48"/>
    <mergeCell ref="C45:C48"/>
    <mergeCell ref="D10:D13"/>
    <mergeCell ref="E10:E13"/>
    <mergeCell ref="F10:F13"/>
    <mergeCell ref="B27:B29"/>
    <mergeCell ref="A27:A29"/>
    <mergeCell ref="C27:C29"/>
    <mergeCell ref="D27:D29"/>
    <mergeCell ref="E27:E29"/>
    <mergeCell ref="A21:A25"/>
    <mergeCell ref="B21:B25"/>
    <mergeCell ref="C21:C25"/>
    <mergeCell ref="D21:D25"/>
    <mergeCell ref="E21:E25"/>
    <mergeCell ref="F21:F25"/>
    <mergeCell ref="F27:F29"/>
    <mergeCell ref="B10:B13"/>
    <mergeCell ref="C10:C13"/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E6:E7"/>
    <mergeCell ref="M16:M17"/>
    <mergeCell ref="H134:H135"/>
    <mergeCell ref="I134:I135"/>
    <mergeCell ref="J134:J135"/>
    <mergeCell ref="F133:F136"/>
    <mergeCell ref="F6:F7"/>
    <mergeCell ref="G16:G17"/>
    <mergeCell ref="A18:A19"/>
    <mergeCell ref="B18:B19"/>
    <mergeCell ref="C18:C19"/>
    <mergeCell ref="D18:D19"/>
    <mergeCell ref="E18:E19"/>
    <mergeCell ref="F18:F19"/>
    <mergeCell ref="A14:A17"/>
    <mergeCell ref="B14:B17"/>
    <mergeCell ref="C14:C17"/>
    <mergeCell ref="D14:D17"/>
    <mergeCell ref="E14:E17"/>
    <mergeCell ref="F14:F17"/>
    <mergeCell ref="A6:A7"/>
    <mergeCell ref="B6:B7"/>
    <mergeCell ref="C6:C7"/>
    <mergeCell ref="D6:D7"/>
    <mergeCell ref="A92:A95"/>
    <mergeCell ref="M128:M130"/>
    <mergeCell ref="C62:C66"/>
    <mergeCell ref="D62:D66"/>
    <mergeCell ref="E62:E66"/>
    <mergeCell ref="F62:F66"/>
    <mergeCell ref="B75:B79"/>
    <mergeCell ref="C75:C79"/>
    <mergeCell ref="B62:B66"/>
    <mergeCell ref="D75:D79"/>
    <mergeCell ref="E75:E79"/>
    <mergeCell ref="E124:E126"/>
    <mergeCell ref="F124:F126"/>
    <mergeCell ref="F128:F130"/>
    <mergeCell ref="C106:C111"/>
    <mergeCell ref="D106:D111"/>
    <mergeCell ref="E106:E111"/>
    <mergeCell ref="B115:B119"/>
    <mergeCell ref="C115:C119"/>
    <mergeCell ref="B106:B111"/>
    <mergeCell ref="E115:E119"/>
    <mergeCell ref="E92:E95"/>
    <mergeCell ref="B69:B73"/>
    <mergeCell ref="C69:C73"/>
    <mergeCell ref="D115:D119"/>
    <mergeCell ref="N63:N66"/>
    <mergeCell ref="B120:B122"/>
    <mergeCell ref="A120:A122"/>
    <mergeCell ref="C120:C122"/>
    <mergeCell ref="D120:D122"/>
    <mergeCell ref="E120:E122"/>
    <mergeCell ref="F120:F122"/>
    <mergeCell ref="N22:N23"/>
    <mergeCell ref="C124:C126"/>
    <mergeCell ref="N85:O85"/>
    <mergeCell ref="B49:B52"/>
    <mergeCell ref="C49:C52"/>
    <mergeCell ref="B40:B44"/>
    <mergeCell ref="A40:A44"/>
    <mergeCell ref="C40:C44"/>
    <mergeCell ref="D40:D44"/>
    <mergeCell ref="E40:E44"/>
    <mergeCell ref="A62:A66"/>
    <mergeCell ref="C53:C56"/>
    <mergeCell ref="D53:D56"/>
    <mergeCell ref="E53:E56"/>
    <mergeCell ref="A53:A56"/>
    <mergeCell ref="A69:A73"/>
    <mergeCell ref="E69:E73"/>
  </mergeCells>
  <pageMargins left="0.39370078740157483" right="0.39370078740157483" top="0.39370078740157483" bottom="0.39370078740157483" header="0.15748031496062992" footer="0.15748031496062992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</vt:lpstr>
      <vt:lpstr>июнь!Заголовки_для_печати</vt:lpstr>
      <vt:lpstr>июнь!Область_печати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</cp:lastModifiedBy>
  <cp:lastPrinted>2019-12-02T08:07:11Z</cp:lastPrinted>
  <dcterms:created xsi:type="dcterms:W3CDTF">2015-04-16T11:15:46Z</dcterms:created>
  <dcterms:modified xsi:type="dcterms:W3CDTF">2020-01-10T13:24:38Z</dcterms:modified>
</cp:coreProperties>
</file>