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35" tabRatio="462" activeTab="0"/>
  </bookViews>
  <sheets>
    <sheet name="Лист1" sheetId="1" r:id="rId1"/>
  </sheets>
  <definedNames>
    <definedName name="_xlnm.Print_Titles" localSheetId="0">'Лист1'!$14:$17</definedName>
    <definedName name="_xlnm.Print_Area" localSheetId="0">'Лист1'!$A$1:$K$94</definedName>
  </definedNames>
  <calcPr fullCalcOnLoad="1"/>
</workbook>
</file>

<file path=xl/comments1.xml><?xml version="1.0" encoding="utf-8"?>
<comments xmlns="http://schemas.openxmlformats.org/spreadsheetml/2006/main">
  <authors>
    <author>smetanina</author>
  </authors>
  <commentList>
    <comment ref="C58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хек</t>
        </r>
      </text>
    </comment>
    <comment ref="C59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учреждения бу</t>
        </r>
      </text>
    </comment>
  </commentList>
</comments>
</file>

<file path=xl/sharedStrings.xml><?xml version="1.0" encoding="utf-8"?>
<sst xmlns="http://schemas.openxmlformats.org/spreadsheetml/2006/main" count="145" uniqueCount="77">
  <si>
    <t>к муниципальной программе города Пензы</t>
  </si>
  <si>
    <t>Ресурсное обеспечение</t>
  </si>
  <si>
    <t>Статус</t>
  </si>
  <si>
    <t>Источник финансирования</t>
  </si>
  <si>
    <t>Оценка расходов, тыс. рублей</t>
  </si>
  <si>
    <t>Муниципальная программа</t>
  </si>
  <si>
    <t>бюджет города Пензы</t>
  </si>
  <si>
    <t>межбюджетные трансферты из бюджета Пензенской области</t>
  </si>
  <si>
    <t>Управление образования города Пензы</t>
  </si>
  <si>
    <t>Приложение № 3</t>
  </si>
  <si>
    <t>Наименование муниципальной программы, подпрограммы, мероприятий</t>
  </si>
  <si>
    <t>бюджет Пензенской области</t>
  </si>
  <si>
    <t xml:space="preserve">1. </t>
  </si>
  <si>
    <t>Всего</t>
  </si>
  <si>
    <t>за счет всех источников финансирования</t>
  </si>
  <si>
    <t>№ п/п</t>
  </si>
  <si>
    <t>Ответственный исполнитель муниципальной программы города Пензы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</si>
  <si>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</si>
  <si>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</si>
  <si>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</si>
  <si>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всего по Программе</t>
  </si>
  <si>
    <t>всего по Подпрограмме 1</t>
  </si>
  <si>
    <t>Развитие дошкольного, общего и дополнительного образования</t>
  </si>
  <si>
    <t>Подпрограмма 1</t>
  </si>
  <si>
    <t>в том числе:</t>
  </si>
  <si>
    <t>в том числе по мероприятиям:</t>
  </si>
  <si>
    <t>Подпрограмма 2</t>
  </si>
  <si>
    <t xml:space="preserve"> Управление развитием отрасли образования в городе Пензе</t>
  </si>
  <si>
    <t>всего по Подпрограмме 2</t>
  </si>
  <si>
    <t>Мероприятие 1.16. 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</si>
  <si>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t>Мероприятие 2.1. Руководство и управление в сфере установленных функций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</si>
  <si>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</si>
  <si>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</si>
  <si>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 xml:space="preserve">межбюджетные трансферты из федерального бюджета </t>
  </si>
  <si>
    <t xml:space="preserve">Комитет по физической культуре, спорту и молодежной политике города Пензы
</t>
  </si>
  <si>
    <t>Мероприятие 1.E5. Региональный проект «Учитель будущего»</t>
  </si>
  <si>
    <t>2022 г</t>
  </si>
  <si>
    <t>2023 г</t>
  </si>
  <si>
    <t>2024 г</t>
  </si>
  <si>
    <t>2025 г</t>
  </si>
  <si>
    <t>2026 г</t>
  </si>
  <si>
    <t>2020 г</t>
  </si>
  <si>
    <t>2021 г</t>
  </si>
  <si>
    <t xml:space="preserve"> «Развитие образования в городе Пензе на 2020 - 2026 годы»</t>
  </si>
  <si>
    <t>реализации муниципальной программы города Пензы «Развитие образования в городе Пензе на 2020-2026 годы»</t>
  </si>
  <si>
    <t>Развитие образования в городе Пензе на 2020 - 2026 годы</t>
  </si>
  <si>
    <t>Мероприятие 2.4.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</si>
  <si>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>Мероприятие 2.5.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</si>
  <si>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Мероприятие 2.6.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</si>
  <si>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Мероприятие 1.4.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организаций, муниципальных дошкольных образовательных организаций и образовательных организаций дополнительного образования</t>
  </si>
  <si>
    <t>Мероприятие 1.5. Создание условий для предоставления общедоступного и бесплатного общего образования</t>
  </si>
  <si>
    <t>Мероприятие 1.6. Организация обучения по программам дополнительного образования</t>
  </si>
  <si>
    <t>Мероприятие 1.7. Организация отдыха детей в загородных стационарных детских лагерях в каникулярное время</t>
  </si>
  <si>
    <t>Мероприятие 1.8. Организация дотационного и бесплатного льготного питания дошкольников</t>
  </si>
  <si>
    <t>Мероприятие 1.9. Обеспечение обучающихся 1-11 классов горячим питанием</t>
  </si>
  <si>
    <t>Мероприятие 1.10. Организация отдыха детей в оздоровительных лагерях с дневным пребыванием детей в каникулярное время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</si>
  <si>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</si>
  <si>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</si>
  <si>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Мероприятие 1.13.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</si>
  <si>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Мероприятие 1.14.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</si>
  <si>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 xml:space="preserve">Мероприятие 1.15.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</t>
  </si>
  <si>
    <t>Мероприятие 1.17. Организация мероприятий в общеобразовательных учреждениях и учреждениях дополнительного образования</t>
  </si>
  <si>
    <t>Мероприятие 1.16.  Выявление, поддержка талантливых детей и подростков, а также руководящих и педагогических работников, участвующих в городских мероприятиях</t>
  </si>
  <si>
    <t>к постановлению администрации города Пензы</t>
  </si>
  <si>
    <t>Мероприятие 1.18. Проведение мероприятий по антитеррористической защищенности объектов муниципальных образовательных организаций</t>
  </si>
  <si>
    <t>Мероприятие 1.19.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</si>
  <si>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федеральный бюджет</t>
  </si>
  <si>
    <t>Мероприятие 1.Р2. Региональный проект «Содействие занятости женщин - создание условий дошкольного образования для детей в возрасте до трех лет»</t>
  </si>
  <si>
    <t>Мероприятие 1.20. Организация деятельности школьных спортивных клубов по футболу в муниципальных общеобразовательных организациях</t>
  </si>
  <si>
    <t>Приложение № 1</t>
  </si>
  <si>
    <t>Мероприятие 1.21. Мероприятия по выполнению наказов избирателей, поступивших депутатам Пензенской городской Думы по учреждениям образования</t>
  </si>
  <si>
    <t>Мероприятие 1.22. Исполнение отдельных государственных полномочий в сфере образования по финансированию частных дошкольных образовательных организаций</t>
  </si>
  <si>
    <t>Мероприятие 1.23.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</si>
  <si>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Мероприятие 2.7. Исполнение отдельных государственных полномочий в сфере образования по финансированию частных дошкольных образовательных организаций (администрирование расходов)</t>
  </si>
  <si>
    <t xml:space="preserve">Мероприятие 1.24. Организация бесплатного горячего питания обучающихся, получающих начальное общее образование в муниципальных образовательных организациях
</t>
  </si>
  <si>
    <t xml:space="preserve">Мероприятие 1.25. Организация отдыха детей в загородных стационарных детских лагерях в каникулярное время в условиях сохранения рисков распространения COVID-19
</t>
  </si>
  <si>
    <t xml:space="preserve">                  от  30.12.2020  №1917/6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</si>
</sst>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  <numFmt numFmtId="179" formatCode="#,##0.00000"/>
    <numFmt numFmtId="180" formatCode="#,##0.0000"/>
    <numFmt numFmtId="181" formatCode="#,##0.000000"/>
    <numFmt numFmtId="182" formatCode="0.00000"/>
    <numFmt numFmtId="18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vertical="top" wrapText="1"/>
    </xf>
    <xf numFmtId="176" fontId="47" fillId="0" borderId="0" xfId="0" applyNumberFormat="1" applyFont="1" applyFill="1" applyBorder="1" applyAlignment="1">
      <alignment vertical="top" wrapText="1"/>
    </xf>
    <xf numFmtId="176" fontId="46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81" fontId="4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177" fontId="7" fillId="0" borderId="10" xfId="0" applyNumberFormat="1" applyFont="1" applyFill="1" applyBorder="1" applyAlignment="1">
      <alignment vertical="top" wrapText="1"/>
    </xf>
    <xf numFmtId="177" fontId="7" fillId="0" borderId="10" xfId="0" applyNumberFormat="1" applyFont="1" applyFill="1" applyBorder="1" applyAlignment="1">
      <alignment horizontal="right" vertical="top" wrapText="1"/>
    </xf>
    <xf numFmtId="177" fontId="2" fillId="0" borderId="10" xfId="0" applyNumberFormat="1" applyFont="1" applyFill="1" applyBorder="1" applyAlignment="1">
      <alignment vertical="top" wrapText="1"/>
    </xf>
    <xf numFmtId="0" fontId="46" fillId="0" borderId="0" xfId="0" applyFont="1" applyFill="1" applyAlignment="1">
      <alignment horizontal="right"/>
    </xf>
    <xf numFmtId="177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176" fontId="2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right" vertical="top" wrapText="1"/>
    </xf>
    <xf numFmtId="179" fontId="7" fillId="0" borderId="10" xfId="0" applyNumberFormat="1" applyFont="1" applyFill="1" applyBorder="1" applyAlignment="1">
      <alignment vertical="top" wrapText="1"/>
    </xf>
    <xf numFmtId="179" fontId="7" fillId="0" borderId="10" xfId="0" applyNumberFormat="1" applyFont="1" applyFill="1" applyBorder="1" applyAlignment="1">
      <alignment horizontal="right" vertical="top" wrapText="1"/>
    </xf>
    <xf numFmtId="179" fontId="2" fillId="0" borderId="10" xfId="0" applyNumberFormat="1" applyFont="1" applyFill="1" applyBorder="1" applyAlignment="1">
      <alignment vertical="top" wrapText="1"/>
    </xf>
    <xf numFmtId="179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view="pageBreakPreview" zoomScaleSheetLayoutView="100" workbookViewId="0" topLeftCell="A1">
      <pane xSplit="4" ySplit="18" topLeftCell="E19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K4" sqref="K4"/>
    </sheetView>
  </sheetViews>
  <sheetFormatPr defaultColWidth="9.140625" defaultRowHeight="15"/>
  <cols>
    <col min="1" max="1" width="4.57421875" style="2" customWidth="1"/>
    <col min="2" max="2" width="17.28125" style="2" customWidth="1"/>
    <col min="3" max="3" width="38.00390625" style="2" customWidth="1"/>
    <col min="4" max="4" width="21.28125" style="2" customWidth="1"/>
    <col min="5" max="5" width="14.28125" style="1" customWidth="1"/>
    <col min="6" max="6" width="12.421875" style="1" customWidth="1"/>
    <col min="7" max="7" width="14.7109375" style="1" bestFit="1" customWidth="1"/>
    <col min="8" max="8" width="12.8515625" style="2" customWidth="1"/>
    <col min="9" max="9" width="12.57421875" style="2" customWidth="1"/>
    <col min="10" max="10" width="12.140625" style="2" customWidth="1"/>
    <col min="11" max="11" width="12.421875" style="2" customWidth="1"/>
    <col min="12" max="12" width="16.7109375" style="10" hidden="1" customWidth="1"/>
    <col min="13" max="13" width="9.140625" style="2" customWidth="1"/>
    <col min="14" max="14" width="14.140625" style="2" bestFit="1" customWidth="1"/>
    <col min="15" max="15" width="9.7109375" style="2" bestFit="1" customWidth="1"/>
    <col min="16" max="16384" width="9.140625" style="2" customWidth="1"/>
  </cols>
  <sheetData>
    <row r="1" ht="15">
      <c r="K1" s="11" t="s">
        <v>69</v>
      </c>
    </row>
    <row r="2" ht="15">
      <c r="K2" s="11" t="s">
        <v>63</v>
      </c>
    </row>
    <row r="3" ht="15">
      <c r="K3" s="11" t="s">
        <v>76</v>
      </c>
    </row>
    <row r="4" ht="15">
      <c r="K4" s="21"/>
    </row>
    <row r="5" spans="8:12" s="1" customFormat="1" ht="15">
      <c r="H5" s="12"/>
      <c r="I5" s="12"/>
      <c r="J5" s="12"/>
      <c r="K5" s="11" t="s">
        <v>9</v>
      </c>
      <c r="L5" s="10"/>
    </row>
    <row r="6" spans="8:12" s="1" customFormat="1" ht="15">
      <c r="H6" s="12"/>
      <c r="I6" s="12"/>
      <c r="J6" s="12"/>
      <c r="K6" s="11" t="s">
        <v>0</v>
      </c>
      <c r="L6" s="10"/>
    </row>
    <row r="7" spans="8:12" s="1" customFormat="1" ht="15">
      <c r="H7" s="12"/>
      <c r="I7" s="12"/>
      <c r="J7" s="12"/>
      <c r="K7" s="11" t="s">
        <v>43</v>
      </c>
      <c r="L7" s="10"/>
    </row>
    <row r="8" s="1" customFormat="1" ht="15">
      <c r="L8" s="10"/>
    </row>
    <row r="9" spans="1:12" s="1" customFormat="1" ht="15">
      <c r="A9" s="42" t="s">
        <v>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10"/>
    </row>
    <row r="10" spans="1:12" s="1" customFormat="1" ht="15">
      <c r="A10" s="42" t="s">
        <v>44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10"/>
    </row>
    <row r="11" spans="1:12" s="1" customFormat="1" ht="15">
      <c r="A11" s="42" t="s">
        <v>14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10"/>
    </row>
    <row r="12" spans="4:6" ht="15" hidden="1">
      <c r="D12" s="3"/>
      <c r="E12" s="23"/>
      <c r="F12" s="23"/>
    </row>
    <row r="13" ht="15"/>
    <row r="14" spans="1:12" s="1" customFormat="1" ht="15">
      <c r="A14" s="35" t="s">
        <v>15</v>
      </c>
      <c r="B14" s="35" t="s">
        <v>2</v>
      </c>
      <c r="C14" s="35" t="s">
        <v>10</v>
      </c>
      <c r="D14" s="43" t="s">
        <v>16</v>
      </c>
      <c r="E14" s="43"/>
      <c r="F14" s="43"/>
      <c r="G14" s="43"/>
      <c r="H14" s="43"/>
      <c r="I14" s="43"/>
      <c r="J14" s="43"/>
      <c r="K14" s="43"/>
      <c r="L14" s="10"/>
    </row>
    <row r="15" spans="1:12" s="1" customFormat="1" ht="15" customHeight="1">
      <c r="A15" s="35"/>
      <c r="B15" s="35"/>
      <c r="C15" s="35"/>
      <c r="D15" s="35" t="s">
        <v>8</v>
      </c>
      <c r="E15" s="35"/>
      <c r="F15" s="35"/>
      <c r="G15" s="35"/>
      <c r="H15" s="35"/>
      <c r="I15" s="35"/>
      <c r="J15" s="35"/>
      <c r="K15" s="35"/>
      <c r="L15" s="10"/>
    </row>
    <row r="16" spans="1:12" s="1" customFormat="1" ht="13.5" customHeight="1">
      <c r="A16" s="35"/>
      <c r="B16" s="35"/>
      <c r="C16" s="35"/>
      <c r="D16" s="14" t="s">
        <v>3</v>
      </c>
      <c r="E16" s="35" t="s">
        <v>4</v>
      </c>
      <c r="F16" s="35"/>
      <c r="G16" s="35"/>
      <c r="H16" s="35"/>
      <c r="I16" s="35"/>
      <c r="J16" s="35"/>
      <c r="K16" s="35"/>
      <c r="L16" s="10"/>
    </row>
    <row r="17" spans="1:12" s="1" customFormat="1" ht="15">
      <c r="A17" s="35"/>
      <c r="B17" s="35"/>
      <c r="C17" s="35"/>
      <c r="D17" s="15"/>
      <c r="E17" s="14" t="s">
        <v>41</v>
      </c>
      <c r="F17" s="14" t="s">
        <v>42</v>
      </c>
      <c r="G17" s="14" t="s">
        <v>36</v>
      </c>
      <c r="H17" s="14" t="s">
        <v>37</v>
      </c>
      <c r="I17" s="14" t="s">
        <v>38</v>
      </c>
      <c r="J17" s="14" t="s">
        <v>39</v>
      </c>
      <c r="K17" s="14" t="s">
        <v>40</v>
      </c>
      <c r="L17" s="10"/>
    </row>
    <row r="18" spans="1:12" s="1" customFormat="1" ht="12" customHeight="1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  <c r="H18" s="16">
        <v>8</v>
      </c>
      <c r="I18" s="16">
        <v>9</v>
      </c>
      <c r="J18" s="16">
        <v>10</v>
      </c>
      <c r="K18" s="16">
        <v>11</v>
      </c>
      <c r="L18" s="10"/>
    </row>
    <row r="19" spans="1:15" ht="15" customHeight="1">
      <c r="A19" s="35"/>
      <c r="B19" s="37" t="s">
        <v>5</v>
      </c>
      <c r="C19" s="37" t="s">
        <v>45</v>
      </c>
      <c r="D19" s="17" t="s">
        <v>20</v>
      </c>
      <c r="E19" s="31">
        <f aca="true" t="shared" si="0" ref="E19:J19">E21+E22+E23</f>
        <v>6321065.425019999</v>
      </c>
      <c r="F19" s="18">
        <f t="shared" si="0"/>
        <v>6441765.236</v>
      </c>
      <c r="G19" s="18">
        <f t="shared" si="0"/>
        <v>6757587.5</v>
      </c>
      <c r="H19" s="18">
        <f t="shared" si="0"/>
        <v>6133239.76</v>
      </c>
      <c r="I19" s="18">
        <f t="shared" si="0"/>
        <v>6133239.76</v>
      </c>
      <c r="J19" s="18">
        <f t="shared" si="0"/>
        <v>6133239.76</v>
      </c>
      <c r="K19" s="18">
        <f>K21+K22+K23</f>
        <v>6133239.76</v>
      </c>
      <c r="L19" s="28">
        <f>G19+H19+I19+J19+K19+E19+F19</f>
        <v>44053377.20102</v>
      </c>
      <c r="O19" s="9"/>
    </row>
    <row r="20" spans="1:15" ht="15">
      <c r="A20" s="35"/>
      <c r="B20" s="37"/>
      <c r="C20" s="37"/>
      <c r="D20" s="36" t="s">
        <v>24</v>
      </c>
      <c r="E20" s="36"/>
      <c r="F20" s="36"/>
      <c r="G20" s="36"/>
      <c r="H20" s="36"/>
      <c r="I20" s="36"/>
      <c r="J20" s="36"/>
      <c r="K20" s="36"/>
      <c r="L20" s="28">
        <f aca="true" t="shared" si="1" ref="L20:L93">G20+H20+I20+J20+K20+E20+F20</f>
        <v>0</v>
      </c>
      <c r="O20" s="9"/>
    </row>
    <row r="21" spans="1:15" ht="15" customHeight="1">
      <c r="A21" s="35"/>
      <c r="B21" s="37"/>
      <c r="C21" s="37"/>
      <c r="D21" s="17" t="s">
        <v>6</v>
      </c>
      <c r="E21" s="31">
        <f aca="true" t="shared" si="2" ref="E21:K22">E30+E85+E75</f>
        <v>1886803.7601199995</v>
      </c>
      <c r="F21" s="18">
        <f t="shared" si="2"/>
        <v>1715563.236</v>
      </c>
      <c r="G21" s="18">
        <f t="shared" si="2"/>
        <v>1774630.5000000002</v>
      </c>
      <c r="H21" s="18">
        <f t="shared" si="2"/>
        <v>1838567.4600000002</v>
      </c>
      <c r="I21" s="18">
        <f t="shared" si="2"/>
        <v>1838567.4600000002</v>
      </c>
      <c r="J21" s="18">
        <f t="shared" si="2"/>
        <v>1838567.4600000002</v>
      </c>
      <c r="K21" s="18">
        <f t="shared" si="2"/>
        <v>1838567.4600000002</v>
      </c>
      <c r="L21" s="28">
        <f>G21+H21+I21+J21+K21+E21+F21</f>
        <v>12731267.33612</v>
      </c>
      <c r="O21" s="9"/>
    </row>
    <row r="22" spans="1:15" ht="40.5" customHeight="1">
      <c r="A22" s="35"/>
      <c r="B22" s="37"/>
      <c r="C22" s="37"/>
      <c r="D22" s="17" t="s">
        <v>7</v>
      </c>
      <c r="E22" s="31">
        <f t="shared" si="2"/>
        <v>4296569.644429999</v>
      </c>
      <c r="F22" s="18">
        <f t="shared" si="2"/>
        <v>4568165.399999999</v>
      </c>
      <c r="G22" s="18">
        <f t="shared" si="2"/>
        <v>4824920.4</v>
      </c>
      <c r="H22" s="18">
        <f t="shared" si="2"/>
        <v>4294672.3</v>
      </c>
      <c r="I22" s="18">
        <f t="shared" si="2"/>
        <v>4294672.3</v>
      </c>
      <c r="J22" s="18">
        <f t="shared" si="2"/>
        <v>4294672.3</v>
      </c>
      <c r="K22" s="18">
        <f t="shared" si="2"/>
        <v>4294672.3</v>
      </c>
      <c r="L22" s="28">
        <f t="shared" si="1"/>
        <v>30868344.64443</v>
      </c>
      <c r="O22" s="9"/>
    </row>
    <row r="23" spans="1:15" ht="40.5" customHeight="1">
      <c r="A23" s="35"/>
      <c r="B23" s="37"/>
      <c r="C23" s="37"/>
      <c r="D23" s="17" t="s">
        <v>33</v>
      </c>
      <c r="E23" s="31">
        <f>E28</f>
        <v>137692.02047</v>
      </c>
      <c r="F23" s="18">
        <f aca="true" t="shared" si="3" ref="F23:K23">F28</f>
        <v>158036.6</v>
      </c>
      <c r="G23" s="18">
        <f t="shared" si="3"/>
        <v>158036.6</v>
      </c>
      <c r="H23" s="18">
        <f t="shared" si="3"/>
        <v>0</v>
      </c>
      <c r="I23" s="18">
        <f t="shared" si="3"/>
        <v>0</v>
      </c>
      <c r="J23" s="18">
        <f t="shared" si="3"/>
        <v>0</v>
      </c>
      <c r="K23" s="18">
        <f t="shared" si="3"/>
        <v>0</v>
      </c>
      <c r="L23" s="28">
        <f>G23+H23+I23+J23+K23+E23+F23</f>
        <v>453765.22046999994</v>
      </c>
      <c r="O23" s="9"/>
    </row>
    <row r="24" spans="1:15" ht="15.75" customHeight="1">
      <c r="A24" s="36" t="s">
        <v>12</v>
      </c>
      <c r="B24" s="35" t="s">
        <v>23</v>
      </c>
      <c r="C24" s="37" t="s">
        <v>22</v>
      </c>
      <c r="D24" s="17" t="s">
        <v>21</v>
      </c>
      <c r="E24" s="31">
        <f aca="true" t="shared" si="4" ref="E24:K24">E26+E27+E28</f>
        <v>6270329.925019999</v>
      </c>
      <c r="F24" s="18">
        <f t="shared" si="4"/>
        <v>6390825.035999999</v>
      </c>
      <c r="G24" s="18">
        <f t="shared" si="4"/>
        <v>6704825.2</v>
      </c>
      <c r="H24" s="18">
        <f t="shared" si="4"/>
        <v>6086209.260000001</v>
      </c>
      <c r="I24" s="18">
        <f t="shared" si="4"/>
        <v>6086209.260000001</v>
      </c>
      <c r="J24" s="18">
        <f t="shared" si="4"/>
        <v>6086209.260000001</v>
      </c>
      <c r="K24" s="18">
        <f t="shared" si="4"/>
        <v>6086209.260000001</v>
      </c>
      <c r="L24" s="28">
        <f t="shared" si="1"/>
        <v>43710817.20102</v>
      </c>
      <c r="O24" s="9"/>
    </row>
    <row r="25" spans="1:15" ht="15">
      <c r="A25" s="36"/>
      <c r="B25" s="35"/>
      <c r="C25" s="37"/>
      <c r="D25" s="36" t="s">
        <v>24</v>
      </c>
      <c r="E25" s="36"/>
      <c r="F25" s="36"/>
      <c r="G25" s="36"/>
      <c r="H25" s="36"/>
      <c r="I25" s="36"/>
      <c r="J25" s="36"/>
      <c r="K25" s="36"/>
      <c r="L25" s="28">
        <f t="shared" si="1"/>
        <v>0</v>
      </c>
      <c r="O25" s="9"/>
    </row>
    <row r="26" spans="1:15" ht="25.5">
      <c r="A26" s="36"/>
      <c r="B26" s="35"/>
      <c r="C26" s="37"/>
      <c r="D26" s="17" t="s">
        <v>6</v>
      </c>
      <c r="E26" s="32">
        <f aca="true" t="shared" si="5" ref="E26:K27">E30+E75</f>
        <v>1846198.5601199996</v>
      </c>
      <c r="F26" s="19">
        <f t="shared" si="5"/>
        <v>1674509.3360000001</v>
      </c>
      <c r="G26" s="19">
        <f t="shared" si="5"/>
        <v>1732038.9000000001</v>
      </c>
      <c r="H26" s="19">
        <f t="shared" si="5"/>
        <v>1801344.0600000003</v>
      </c>
      <c r="I26" s="19">
        <f t="shared" si="5"/>
        <v>1801344.0600000003</v>
      </c>
      <c r="J26" s="19">
        <f t="shared" si="5"/>
        <v>1801344.0600000003</v>
      </c>
      <c r="K26" s="19">
        <f t="shared" si="5"/>
        <v>1801344.0600000003</v>
      </c>
      <c r="L26" s="28">
        <f t="shared" si="1"/>
        <v>12458123.036120001</v>
      </c>
      <c r="O26" s="9"/>
    </row>
    <row r="27" spans="1:15" ht="51">
      <c r="A27" s="36"/>
      <c r="B27" s="35"/>
      <c r="C27" s="37"/>
      <c r="D27" s="17" t="s">
        <v>7</v>
      </c>
      <c r="E27" s="32">
        <f>E31+E76</f>
        <v>4286439.34443</v>
      </c>
      <c r="F27" s="19">
        <f t="shared" si="5"/>
        <v>4558279.1</v>
      </c>
      <c r="G27" s="19">
        <f t="shared" si="5"/>
        <v>4814749.7</v>
      </c>
      <c r="H27" s="19">
        <f t="shared" si="5"/>
        <v>4284865.2</v>
      </c>
      <c r="I27" s="19">
        <f t="shared" si="5"/>
        <v>4284865.2</v>
      </c>
      <c r="J27" s="19">
        <f t="shared" si="5"/>
        <v>4284865.2</v>
      </c>
      <c r="K27" s="19">
        <f t="shared" si="5"/>
        <v>4284865.2</v>
      </c>
      <c r="L27" s="28">
        <f t="shared" si="1"/>
        <v>30798928.94443</v>
      </c>
      <c r="O27" s="9"/>
    </row>
    <row r="28" spans="1:15" ht="51">
      <c r="A28" s="36"/>
      <c r="B28" s="35"/>
      <c r="C28" s="37"/>
      <c r="D28" s="17" t="s">
        <v>33</v>
      </c>
      <c r="E28" s="32">
        <f>E32</f>
        <v>137692.02047</v>
      </c>
      <c r="F28" s="19">
        <f aca="true" t="shared" si="6" ref="F28:K28">F32</f>
        <v>158036.6</v>
      </c>
      <c r="G28" s="19">
        <f t="shared" si="6"/>
        <v>158036.6</v>
      </c>
      <c r="H28" s="19">
        <f t="shared" si="6"/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28">
        <f t="shared" si="1"/>
        <v>453765.22046999994</v>
      </c>
      <c r="O28" s="9"/>
    </row>
    <row r="29" spans="1:15" ht="15">
      <c r="A29" s="36"/>
      <c r="B29" s="35"/>
      <c r="C29" s="41" t="s">
        <v>8</v>
      </c>
      <c r="D29" s="41"/>
      <c r="E29" s="41"/>
      <c r="F29" s="41"/>
      <c r="G29" s="41"/>
      <c r="H29" s="41"/>
      <c r="I29" s="41"/>
      <c r="J29" s="41"/>
      <c r="K29" s="41"/>
      <c r="L29" s="28">
        <f t="shared" si="1"/>
        <v>0</v>
      </c>
      <c r="O29" s="9"/>
    </row>
    <row r="30" spans="1:15" ht="25.5">
      <c r="A30" s="36"/>
      <c r="B30" s="35"/>
      <c r="C30" s="37" t="s">
        <v>13</v>
      </c>
      <c r="D30" s="17" t="s">
        <v>6</v>
      </c>
      <c r="E30" s="31">
        <f>E34+E36+E39+E41+E43+E45+E46+E47+E49+E51+E53+E58+E59+E61+E65+E67+E73+E70</f>
        <v>1846128.5601199996</v>
      </c>
      <c r="F30" s="18">
        <f aca="true" t="shared" si="7" ref="F30:K30">F34+F36+F39+F41+F43+F45+F46+F47+F49+F51+F53+F58+F59+F61+F65+F67</f>
        <v>1674439.3360000001</v>
      </c>
      <c r="G30" s="18">
        <f t="shared" si="7"/>
        <v>1731968.9000000001</v>
      </c>
      <c r="H30" s="18">
        <f t="shared" si="7"/>
        <v>1801334.0600000003</v>
      </c>
      <c r="I30" s="18">
        <f t="shared" si="7"/>
        <v>1801334.0600000003</v>
      </c>
      <c r="J30" s="18">
        <f t="shared" si="7"/>
        <v>1801334.0600000003</v>
      </c>
      <c r="K30" s="18">
        <f t="shared" si="7"/>
        <v>1801334.0600000003</v>
      </c>
      <c r="L30" s="28">
        <f t="shared" si="1"/>
        <v>12457873.036120001</v>
      </c>
      <c r="O30" s="9"/>
    </row>
    <row r="31" spans="1:15" ht="42.75" customHeight="1">
      <c r="A31" s="36"/>
      <c r="B31" s="35"/>
      <c r="C31" s="37"/>
      <c r="D31" s="17" t="s">
        <v>7</v>
      </c>
      <c r="E31" s="31">
        <f>E37+E48+E55+E56+E57+E35+E42+E54+E44+E40+E50+E60+E38+E52+E62+E64+E66+E68+E71</f>
        <v>4282123.73643</v>
      </c>
      <c r="F31" s="18">
        <f aca="true" t="shared" si="8" ref="F31:K31">F37+F48+F55+F56+F57+F35+F42+F54+F44+F40+F50+F60+F38+F52+F62+F64+F66+F68</f>
        <v>4518181.3</v>
      </c>
      <c r="G31" s="18">
        <f t="shared" si="8"/>
        <v>4773068.9</v>
      </c>
      <c r="H31" s="18">
        <f t="shared" si="8"/>
        <v>4251762.16</v>
      </c>
      <c r="I31" s="18">
        <f t="shared" si="8"/>
        <v>4251762.16</v>
      </c>
      <c r="J31" s="18">
        <f t="shared" si="8"/>
        <v>4251762.16</v>
      </c>
      <c r="K31" s="18">
        <f t="shared" si="8"/>
        <v>4251762.16</v>
      </c>
      <c r="L31" s="28">
        <f t="shared" si="1"/>
        <v>30580422.576430004</v>
      </c>
      <c r="O31" s="9"/>
    </row>
    <row r="32" spans="1:15" ht="42.75" customHeight="1">
      <c r="A32" s="36"/>
      <c r="B32" s="35"/>
      <c r="C32" s="37"/>
      <c r="D32" s="17" t="s">
        <v>33</v>
      </c>
      <c r="E32" s="31">
        <f>E63+E69+E72</f>
        <v>137692.02047</v>
      </c>
      <c r="F32" s="18">
        <f>F69</f>
        <v>158036.6</v>
      </c>
      <c r="G32" s="18">
        <f>G69</f>
        <v>158036.6</v>
      </c>
      <c r="H32" s="18">
        <f>H63</f>
        <v>0</v>
      </c>
      <c r="I32" s="18">
        <f>I63</f>
        <v>0</v>
      </c>
      <c r="J32" s="18">
        <f>J63</f>
        <v>0</v>
      </c>
      <c r="K32" s="18">
        <f>K63</f>
        <v>0</v>
      </c>
      <c r="L32" s="28">
        <f t="shared" si="1"/>
        <v>453765.22046999994</v>
      </c>
      <c r="O32" s="9"/>
    </row>
    <row r="33" spans="1:15" ht="15">
      <c r="A33" s="36"/>
      <c r="B33" s="35"/>
      <c r="C33" s="36" t="s">
        <v>25</v>
      </c>
      <c r="D33" s="36"/>
      <c r="E33" s="36"/>
      <c r="F33" s="36"/>
      <c r="G33" s="36"/>
      <c r="H33" s="36"/>
      <c r="I33" s="36"/>
      <c r="J33" s="36"/>
      <c r="K33" s="36"/>
      <c r="L33" s="28">
        <f t="shared" si="1"/>
        <v>0</v>
      </c>
      <c r="O33" s="9"/>
    </row>
    <row r="34" spans="1:15" ht="42.75" customHeight="1">
      <c r="A34" s="36"/>
      <c r="B34" s="35"/>
      <c r="C34" s="36" t="s">
        <v>17</v>
      </c>
      <c r="D34" s="15" t="s">
        <v>6</v>
      </c>
      <c r="E34" s="33">
        <f>569529.7+1068.41579-65.16316-372.2</f>
        <v>570160.75263</v>
      </c>
      <c r="F34" s="20">
        <v>579749</v>
      </c>
      <c r="G34" s="20">
        <v>599311</v>
      </c>
      <c r="H34" s="20">
        <v>582227.1</v>
      </c>
      <c r="I34" s="20">
        <v>582227.1</v>
      </c>
      <c r="J34" s="20">
        <v>582227.1</v>
      </c>
      <c r="K34" s="20">
        <v>582227.1</v>
      </c>
      <c r="L34" s="28">
        <f t="shared" si="1"/>
        <v>4078129.1526300004</v>
      </c>
      <c r="N34" s="8"/>
      <c r="O34" s="9"/>
    </row>
    <row r="35" spans="1:15" ht="25.5">
      <c r="A35" s="36"/>
      <c r="B35" s="35"/>
      <c r="C35" s="36"/>
      <c r="D35" s="15" t="s">
        <v>11</v>
      </c>
      <c r="E35" s="20">
        <f>73704.2-1238.1</f>
        <v>72466.09999999999</v>
      </c>
      <c r="F35" s="20">
        <v>73704.2</v>
      </c>
      <c r="G35" s="20">
        <v>73704.2</v>
      </c>
      <c r="H35" s="20">
        <v>0</v>
      </c>
      <c r="I35" s="20">
        <v>0</v>
      </c>
      <c r="J35" s="20">
        <v>0</v>
      </c>
      <c r="K35" s="20">
        <v>0</v>
      </c>
      <c r="L35" s="28">
        <f t="shared" si="1"/>
        <v>219874.5</v>
      </c>
      <c r="N35" s="8"/>
      <c r="O35" s="9"/>
    </row>
    <row r="36" spans="1:15" ht="52.5" customHeight="1">
      <c r="A36" s="36"/>
      <c r="B36" s="35"/>
      <c r="C36" s="29" t="s">
        <v>18</v>
      </c>
      <c r="D36" s="15" t="s">
        <v>6</v>
      </c>
      <c r="E36" s="20">
        <f>12138.8-255-10.6</f>
        <v>11873.199999999999</v>
      </c>
      <c r="F36" s="20">
        <v>11018.8</v>
      </c>
      <c r="G36" s="20">
        <v>12618.8</v>
      </c>
      <c r="H36" s="20">
        <v>12618.8</v>
      </c>
      <c r="I36" s="20">
        <v>12618.8</v>
      </c>
      <c r="J36" s="20">
        <v>12618.8</v>
      </c>
      <c r="K36" s="20">
        <v>12618.8</v>
      </c>
      <c r="L36" s="28">
        <f t="shared" si="1"/>
        <v>85986</v>
      </c>
      <c r="N36" s="8"/>
      <c r="O36" s="9"/>
    </row>
    <row r="37" spans="1:15" ht="80.25" customHeight="1">
      <c r="A37" s="36"/>
      <c r="B37" s="35"/>
      <c r="C37" s="15" t="s">
        <v>31</v>
      </c>
      <c r="D37" s="15" t="s">
        <v>11</v>
      </c>
      <c r="E37" s="20">
        <f>3842718.7+3210.7+4797.3+3512.4+4925.7+2000.03</f>
        <v>3861164.83</v>
      </c>
      <c r="F37" s="20">
        <v>4088535.8</v>
      </c>
      <c r="G37" s="20">
        <v>4332110.3</v>
      </c>
      <c r="H37" s="20">
        <v>3991032.1</v>
      </c>
      <c r="I37" s="20">
        <v>3991032.1</v>
      </c>
      <c r="J37" s="20">
        <v>3991032.1</v>
      </c>
      <c r="K37" s="20">
        <v>3991032.1</v>
      </c>
      <c r="L37" s="28">
        <f t="shared" si="1"/>
        <v>28245939.330000002</v>
      </c>
      <c r="N37" s="8"/>
      <c r="O37" s="9"/>
    </row>
    <row r="38" spans="1:15" ht="120" customHeight="1">
      <c r="A38" s="36"/>
      <c r="B38" s="35"/>
      <c r="C38" s="15" t="s">
        <v>49</v>
      </c>
      <c r="D38" s="15" t="s">
        <v>11</v>
      </c>
      <c r="E38" s="20">
        <f>4950.2-227.9-93.7+31.4-45.4</f>
        <v>4614.6</v>
      </c>
      <c r="F38" s="20">
        <v>4950.2</v>
      </c>
      <c r="G38" s="20">
        <v>4950.2</v>
      </c>
      <c r="H38" s="20">
        <v>4222.5</v>
      </c>
      <c r="I38" s="20">
        <v>4222.5</v>
      </c>
      <c r="J38" s="20">
        <v>4222.5</v>
      </c>
      <c r="K38" s="20">
        <v>4222.5</v>
      </c>
      <c r="L38" s="28">
        <f t="shared" si="1"/>
        <v>31405.000000000004</v>
      </c>
      <c r="N38" s="8"/>
      <c r="O38" s="9"/>
    </row>
    <row r="39" spans="1:15" ht="42.75" customHeight="1">
      <c r="A39" s="36"/>
      <c r="B39" s="35"/>
      <c r="C39" s="36" t="s">
        <v>50</v>
      </c>
      <c r="D39" s="15" t="s">
        <v>6</v>
      </c>
      <c r="E39" s="20">
        <f>385411.6+185.7-66.6-1380.2</f>
        <v>384150.5</v>
      </c>
      <c r="F39" s="20">
        <f>400918.8-232.664</f>
        <v>400686.136</v>
      </c>
      <c r="G39" s="20">
        <v>410228</v>
      </c>
      <c r="H39" s="20">
        <v>343207.446</v>
      </c>
      <c r="I39" s="20">
        <v>343207.446</v>
      </c>
      <c r="J39" s="20">
        <v>343207.446</v>
      </c>
      <c r="K39" s="20">
        <v>343207.446</v>
      </c>
      <c r="L39" s="28">
        <f t="shared" si="1"/>
        <v>2567894.42</v>
      </c>
      <c r="N39" s="8"/>
      <c r="O39" s="9"/>
    </row>
    <row r="40" spans="1:15" ht="25.5">
      <c r="A40" s="36"/>
      <c r="B40" s="35"/>
      <c r="C40" s="36"/>
      <c r="D40" s="15" t="s">
        <v>11</v>
      </c>
      <c r="E40" s="20">
        <v>8414</v>
      </c>
      <c r="F40" s="20">
        <v>8414</v>
      </c>
      <c r="G40" s="20">
        <v>8414</v>
      </c>
      <c r="H40" s="20">
        <v>0</v>
      </c>
      <c r="I40" s="20">
        <v>0</v>
      </c>
      <c r="J40" s="20">
        <v>0</v>
      </c>
      <c r="K40" s="20">
        <v>0</v>
      </c>
      <c r="L40" s="28">
        <f t="shared" si="1"/>
        <v>25242</v>
      </c>
      <c r="N40" s="8"/>
      <c r="O40" s="9"/>
    </row>
    <row r="41" spans="1:15" ht="33" customHeight="1">
      <c r="A41" s="36"/>
      <c r="B41" s="35"/>
      <c r="C41" s="36" t="s">
        <v>51</v>
      </c>
      <c r="D41" s="15" t="s">
        <v>6</v>
      </c>
      <c r="E41" s="20">
        <f>332361.6+3833.3+66.6+1537.6-94+12046.8</f>
        <v>349751.8999999999</v>
      </c>
      <c r="F41" s="20">
        <f>343770-395.6</f>
        <v>343374.4</v>
      </c>
      <c r="G41" s="20">
        <f>360873.5-395.7</f>
        <v>360477.8</v>
      </c>
      <c r="H41" s="20">
        <v>392110.514</v>
      </c>
      <c r="I41" s="20">
        <v>392110.514</v>
      </c>
      <c r="J41" s="20">
        <v>392110.514</v>
      </c>
      <c r="K41" s="20">
        <v>392110.514</v>
      </c>
      <c r="L41" s="28">
        <f t="shared" si="1"/>
        <v>2622046.156</v>
      </c>
      <c r="N41" s="8"/>
      <c r="O41" s="9"/>
    </row>
    <row r="42" spans="1:15" ht="27.75" customHeight="1">
      <c r="A42" s="36"/>
      <c r="B42" s="35"/>
      <c r="C42" s="36"/>
      <c r="D42" s="15" t="s">
        <v>11</v>
      </c>
      <c r="E42" s="20">
        <f>46254.6-1280.4</f>
        <v>44974.2</v>
      </c>
      <c r="F42" s="20">
        <v>48409.8</v>
      </c>
      <c r="G42" s="20">
        <v>50178.6</v>
      </c>
      <c r="H42" s="20">
        <v>0</v>
      </c>
      <c r="I42" s="20">
        <v>0</v>
      </c>
      <c r="J42" s="20">
        <v>0</v>
      </c>
      <c r="K42" s="20">
        <v>0</v>
      </c>
      <c r="L42" s="28">
        <f t="shared" si="1"/>
        <v>143562.59999999998</v>
      </c>
      <c r="N42" s="8"/>
      <c r="O42" s="9"/>
    </row>
    <row r="43" spans="1:15" ht="25.5">
      <c r="A43" s="36"/>
      <c r="B43" s="35"/>
      <c r="C43" s="36" t="s">
        <v>52</v>
      </c>
      <c r="D43" s="15" t="s">
        <v>6</v>
      </c>
      <c r="E43" s="20">
        <v>3511.5</v>
      </c>
      <c r="F43" s="20">
        <f>3511+36.1</f>
        <v>3547.1</v>
      </c>
      <c r="G43" s="20">
        <f>3619.4+36.1</f>
        <v>3655.5</v>
      </c>
      <c r="H43" s="20">
        <v>3649.1</v>
      </c>
      <c r="I43" s="20">
        <v>3649.1</v>
      </c>
      <c r="J43" s="20">
        <v>3649.1</v>
      </c>
      <c r="K43" s="20">
        <v>3649.1</v>
      </c>
      <c r="L43" s="28">
        <f t="shared" si="1"/>
        <v>25310.5</v>
      </c>
      <c r="N43" s="13"/>
      <c r="O43" s="9"/>
    </row>
    <row r="44" spans="1:15" ht="30" customHeight="1">
      <c r="A44" s="36"/>
      <c r="B44" s="35"/>
      <c r="C44" s="36"/>
      <c r="D44" s="15" t="s">
        <v>11</v>
      </c>
      <c r="E44" s="20">
        <f>27909.6-15670.4-8275.6-3278+7755.52</f>
        <v>8441.119999999999</v>
      </c>
      <c r="F44" s="20">
        <f>28314.6+685.6</f>
        <v>29000.199999999997</v>
      </c>
      <c r="G44" s="20">
        <f>29446.2+685.6</f>
        <v>30131.8</v>
      </c>
      <c r="H44" s="20">
        <v>22152</v>
      </c>
      <c r="I44" s="20">
        <v>22152</v>
      </c>
      <c r="J44" s="20">
        <v>22152</v>
      </c>
      <c r="K44" s="20">
        <v>22152</v>
      </c>
      <c r="L44" s="28">
        <f t="shared" si="1"/>
        <v>156181.12</v>
      </c>
      <c r="N44" s="13"/>
      <c r="O44" s="9"/>
    </row>
    <row r="45" spans="1:15" ht="30.75" customHeight="1">
      <c r="A45" s="36"/>
      <c r="B45" s="35"/>
      <c r="C45" s="15" t="s">
        <v>53</v>
      </c>
      <c r="D45" s="15" t="s">
        <v>6</v>
      </c>
      <c r="E45" s="33">
        <f>90916.4-3380.6-1577.52988-1177.1-5050.1-449.1-67.2-6620-4770.9-6623.8</f>
        <v>61200.070119999975</v>
      </c>
      <c r="F45" s="20">
        <v>90916.4</v>
      </c>
      <c r="G45" s="20">
        <v>90916.4</v>
      </c>
      <c r="H45" s="20">
        <v>92195.1</v>
      </c>
      <c r="I45" s="20">
        <v>92195.1</v>
      </c>
      <c r="J45" s="20">
        <v>92195.1</v>
      </c>
      <c r="K45" s="20">
        <v>92195.1</v>
      </c>
      <c r="L45" s="28">
        <f t="shared" si="1"/>
        <v>611813.2701199999</v>
      </c>
      <c r="N45" s="8"/>
      <c r="O45" s="9"/>
    </row>
    <row r="46" spans="1:15" ht="32.25" customHeight="1">
      <c r="A46" s="36"/>
      <c r="B46" s="35"/>
      <c r="C46" s="15" t="s">
        <v>54</v>
      </c>
      <c r="D46" s="15" t="s">
        <v>6</v>
      </c>
      <c r="E46" s="33">
        <f>65743.9-11811.37109-2723.7</f>
        <v>51208.82891</v>
      </c>
      <c r="F46" s="20">
        <v>65743.9</v>
      </c>
      <c r="G46" s="20">
        <v>65743.9</v>
      </c>
      <c r="H46" s="20">
        <v>65743.9</v>
      </c>
      <c r="I46" s="20">
        <v>65743.9</v>
      </c>
      <c r="J46" s="20">
        <v>65743.9</v>
      </c>
      <c r="K46" s="20">
        <v>65743.9</v>
      </c>
      <c r="L46" s="28">
        <f t="shared" si="1"/>
        <v>445672.22890999995</v>
      </c>
      <c r="N46" s="8"/>
      <c r="O46" s="9"/>
    </row>
    <row r="47" spans="1:15" ht="17.25" customHeight="1" hidden="1">
      <c r="A47" s="36"/>
      <c r="B47" s="35"/>
      <c r="C47" s="36" t="s">
        <v>55</v>
      </c>
      <c r="D47" s="15" t="s">
        <v>6</v>
      </c>
      <c r="E47" s="20"/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8">
        <f t="shared" si="1"/>
        <v>0</v>
      </c>
      <c r="N47" s="8"/>
      <c r="O47" s="9"/>
    </row>
    <row r="48" spans="1:15" ht="42.75" customHeight="1">
      <c r="A48" s="36"/>
      <c r="B48" s="35"/>
      <c r="C48" s="36"/>
      <c r="D48" s="15" t="s">
        <v>11</v>
      </c>
      <c r="E48" s="20">
        <f>26456.1+10.14-26466.24+4232.572+3178.55+99.45-75.4-3118.599-159.4</f>
        <v>4157.172999999997</v>
      </c>
      <c r="F48" s="20">
        <v>27493.5</v>
      </c>
      <c r="G48" s="20">
        <v>28531.2</v>
      </c>
      <c r="H48" s="20">
        <v>24430.66</v>
      </c>
      <c r="I48" s="20">
        <v>24430.66</v>
      </c>
      <c r="J48" s="20">
        <v>24430.66</v>
      </c>
      <c r="K48" s="20">
        <v>24430.66</v>
      </c>
      <c r="L48" s="28">
        <f t="shared" si="1"/>
        <v>157904.513</v>
      </c>
      <c r="N48" s="8"/>
      <c r="O48" s="9"/>
    </row>
    <row r="49" spans="1:15" ht="25.5">
      <c r="A49" s="36"/>
      <c r="B49" s="35"/>
      <c r="C49" s="36" t="s">
        <v>56</v>
      </c>
      <c r="D49" s="15" t="s">
        <v>6</v>
      </c>
      <c r="E49" s="20">
        <f>21312.2+11386.7+298.836+584.4</f>
        <v>33582.136000000006</v>
      </c>
      <c r="F49" s="20">
        <v>0</v>
      </c>
      <c r="G49" s="20">
        <v>525</v>
      </c>
      <c r="H49" s="20">
        <v>23372.2</v>
      </c>
      <c r="I49" s="20">
        <v>23372.2</v>
      </c>
      <c r="J49" s="20">
        <v>23372.2</v>
      </c>
      <c r="K49" s="20">
        <v>23372.2</v>
      </c>
      <c r="L49" s="28">
        <f t="shared" si="1"/>
        <v>127595.93600000002</v>
      </c>
      <c r="N49" s="8"/>
      <c r="O49" s="9"/>
    </row>
    <row r="50" spans="1:15" ht="56.25" customHeight="1">
      <c r="A50" s="36"/>
      <c r="B50" s="35"/>
      <c r="C50" s="36"/>
      <c r="D50" s="15" t="s">
        <v>11</v>
      </c>
      <c r="E50" s="20"/>
      <c r="F50" s="20">
        <v>0</v>
      </c>
      <c r="G50" s="20">
        <v>2100</v>
      </c>
      <c r="H50" s="20">
        <v>0</v>
      </c>
      <c r="I50" s="20">
        <v>0</v>
      </c>
      <c r="J50" s="20">
        <v>0</v>
      </c>
      <c r="K50" s="20">
        <v>0</v>
      </c>
      <c r="L50" s="28">
        <f t="shared" si="1"/>
        <v>2100</v>
      </c>
      <c r="N50" s="8"/>
      <c r="O50" s="9"/>
    </row>
    <row r="51" spans="1:15" ht="21" customHeight="1">
      <c r="A51" s="36"/>
      <c r="B51" s="35"/>
      <c r="C51" s="36" t="s">
        <v>57</v>
      </c>
      <c r="D51" s="15" t="s">
        <v>6</v>
      </c>
      <c r="E51" s="20">
        <f>41430.6+74799.6+1000.9+7152.7+5647.5+2687.6-537.3+1177.1+1216.8-2118.9+1409.9+306.8</f>
        <v>134173.3</v>
      </c>
      <c r="F51" s="20">
        <f>1328.75+500-1328.75</f>
        <v>500</v>
      </c>
      <c r="G51" s="20">
        <v>1902</v>
      </c>
      <c r="H51" s="20">
        <v>69419.7</v>
      </c>
      <c r="I51" s="20">
        <v>69419.7</v>
      </c>
      <c r="J51" s="20">
        <v>69419.7</v>
      </c>
      <c r="K51" s="20">
        <v>69419.7</v>
      </c>
      <c r="L51" s="28">
        <f t="shared" si="1"/>
        <v>414254.1</v>
      </c>
      <c r="N51" s="8"/>
      <c r="O51" s="9"/>
    </row>
    <row r="52" spans="1:15" ht="46.5" customHeight="1">
      <c r="A52" s="36"/>
      <c r="B52" s="35"/>
      <c r="C52" s="36"/>
      <c r="D52" s="15" t="s">
        <v>11</v>
      </c>
      <c r="E52" s="20">
        <f>9552-2149.2</f>
        <v>7402.8</v>
      </c>
      <c r="F52" s="20">
        <f>5315-5315</f>
        <v>0</v>
      </c>
      <c r="G52" s="20">
        <v>7608</v>
      </c>
      <c r="H52" s="20"/>
      <c r="I52" s="20"/>
      <c r="J52" s="20"/>
      <c r="K52" s="20"/>
      <c r="L52" s="28">
        <f t="shared" si="1"/>
        <v>15010.8</v>
      </c>
      <c r="N52" s="8"/>
      <c r="O52" s="9"/>
    </row>
    <row r="53" spans="1:15" ht="28.5" customHeight="1">
      <c r="A53" s="36"/>
      <c r="B53" s="35"/>
      <c r="C53" s="36" t="s">
        <v>58</v>
      </c>
      <c r="D53" s="15" t="s">
        <v>6</v>
      </c>
      <c r="E53" s="33">
        <f>167781.6-2687.6-4.17693-3.56842-704.9-2.37895-0.7-2.6558</f>
        <v>164375.6199</v>
      </c>
      <c r="F53" s="20">
        <v>176324.9</v>
      </c>
      <c r="G53" s="20">
        <v>185611.8</v>
      </c>
      <c r="H53" s="20">
        <v>215811.5</v>
      </c>
      <c r="I53" s="20">
        <v>215811.5</v>
      </c>
      <c r="J53" s="20">
        <v>215811.5</v>
      </c>
      <c r="K53" s="20">
        <v>215811.5</v>
      </c>
      <c r="L53" s="28">
        <f t="shared" si="1"/>
        <v>1389558.3199</v>
      </c>
      <c r="O53" s="9"/>
    </row>
    <row r="54" spans="1:15" ht="62.25" customHeight="1">
      <c r="A54" s="36"/>
      <c r="B54" s="35"/>
      <c r="C54" s="36"/>
      <c r="D54" s="15" t="s">
        <v>11</v>
      </c>
      <c r="E54" s="33">
        <f>58400.1-79.36162-67.8-45.2-50.46</f>
        <v>58157.278379999996</v>
      </c>
      <c r="F54" s="20">
        <v>58400.1</v>
      </c>
      <c r="G54" s="20">
        <v>58400.1</v>
      </c>
      <c r="H54" s="20">
        <v>0</v>
      </c>
      <c r="I54" s="20">
        <v>0</v>
      </c>
      <c r="J54" s="20">
        <v>0</v>
      </c>
      <c r="K54" s="20">
        <v>0</v>
      </c>
      <c r="L54" s="28">
        <f t="shared" si="1"/>
        <v>174957.47838</v>
      </c>
      <c r="O54" s="9"/>
    </row>
    <row r="55" spans="1:15" ht="96.75" customHeight="1">
      <c r="A55" s="36"/>
      <c r="B55" s="35"/>
      <c r="C55" s="15" t="s">
        <v>59</v>
      </c>
      <c r="D55" s="15" t="s">
        <v>11</v>
      </c>
      <c r="E55" s="20">
        <f>109990.7+4915.6+1050+10033.3</f>
        <v>125989.6</v>
      </c>
      <c r="F55" s="20">
        <v>112899.8</v>
      </c>
      <c r="G55" s="20">
        <v>116240.2</v>
      </c>
      <c r="H55" s="20">
        <v>125991.6</v>
      </c>
      <c r="I55" s="20">
        <v>125991.6</v>
      </c>
      <c r="J55" s="20">
        <v>125991.6</v>
      </c>
      <c r="K55" s="20">
        <v>125991.6</v>
      </c>
      <c r="L55" s="28">
        <f t="shared" si="1"/>
        <v>859096</v>
      </c>
      <c r="O55" s="9"/>
    </row>
    <row r="56" spans="1:15" ht="141.75" customHeight="1" hidden="1">
      <c r="A56" s="36"/>
      <c r="B56" s="35"/>
      <c r="C56" s="15" t="s">
        <v>29</v>
      </c>
      <c r="D56" s="15" t="s">
        <v>11</v>
      </c>
      <c r="E56" s="20"/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8">
        <f t="shared" si="1"/>
        <v>0</v>
      </c>
      <c r="O56" s="9"/>
    </row>
    <row r="57" spans="1:15" ht="64.5" customHeight="1">
      <c r="A57" s="36"/>
      <c r="B57" s="35"/>
      <c r="C57" s="15" t="s">
        <v>60</v>
      </c>
      <c r="D57" s="15" t="s">
        <v>11</v>
      </c>
      <c r="E57" s="20">
        <f>44163.3-4744.4-836.2-504.3-5160.8</f>
        <v>32917.6</v>
      </c>
      <c r="F57" s="20">
        <v>44553.8</v>
      </c>
      <c r="G57" s="20">
        <v>45280.4</v>
      </c>
      <c r="H57" s="20">
        <v>73406.7</v>
      </c>
      <c r="I57" s="20">
        <v>73406.7</v>
      </c>
      <c r="J57" s="20">
        <v>73406.7</v>
      </c>
      <c r="K57" s="20">
        <v>73406.7</v>
      </c>
      <c r="L57" s="28">
        <f t="shared" si="1"/>
        <v>416378.6</v>
      </c>
      <c r="O57" s="9"/>
    </row>
    <row r="58" spans="1:15" ht="54" customHeight="1">
      <c r="A58" s="36"/>
      <c r="B58" s="35"/>
      <c r="C58" s="15" t="s">
        <v>62</v>
      </c>
      <c r="D58" s="15" t="s">
        <v>6</v>
      </c>
      <c r="E58" s="20">
        <f>743.6+255+49.4-1.8+240.6+70+932.2</f>
        <v>2289</v>
      </c>
      <c r="F58" s="20">
        <v>743.6</v>
      </c>
      <c r="G58" s="20">
        <v>743.6</v>
      </c>
      <c r="H58" s="20">
        <v>743.6</v>
      </c>
      <c r="I58" s="20">
        <v>743.6</v>
      </c>
      <c r="J58" s="20">
        <v>743.6</v>
      </c>
      <c r="K58" s="20">
        <v>743.6</v>
      </c>
      <c r="L58" s="28">
        <f t="shared" si="1"/>
        <v>6750.6</v>
      </c>
      <c r="O58" s="9"/>
    </row>
    <row r="59" spans="1:15" ht="51">
      <c r="A59" s="36"/>
      <c r="B59" s="35"/>
      <c r="C59" s="15" t="s">
        <v>61</v>
      </c>
      <c r="D59" s="15" t="s">
        <v>6</v>
      </c>
      <c r="E59" s="20">
        <f>235.1-49.4-0.336</f>
        <v>185.36399999999998</v>
      </c>
      <c r="F59" s="20">
        <v>235.1</v>
      </c>
      <c r="G59" s="20">
        <v>235.1</v>
      </c>
      <c r="H59" s="20">
        <v>235.1</v>
      </c>
      <c r="I59" s="20">
        <v>235.1</v>
      </c>
      <c r="J59" s="20">
        <v>235.1</v>
      </c>
      <c r="K59" s="20">
        <v>235.1</v>
      </c>
      <c r="L59" s="28">
        <f t="shared" si="1"/>
        <v>1595.964</v>
      </c>
      <c r="O59" s="9"/>
    </row>
    <row r="60" spans="1:15" ht="25.5">
      <c r="A60" s="36"/>
      <c r="B60" s="35"/>
      <c r="C60" s="29" t="s">
        <v>35</v>
      </c>
      <c r="D60" s="15" t="s">
        <v>11</v>
      </c>
      <c r="E60" s="20">
        <f>10419.9+881.5-136.7</f>
        <v>11164.699999999999</v>
      </c>
      <c r="F60" s="20">
        <v>10419.9</v>
      </c>
      <c r="G60" s="20">
        <v>10419.9</v>
      </c>
      <c r="H60" s="20">
        <v>10526.6</v>
      </c>
      <c r="I60" s="20">
        <v>10526.6</v>
      </c>
      <c r="J60" s="20">
        <v>10526.6</v>
      </c>
      <c r="K60" s="20">
        <v>10526.6</v>
      </c>
      <c r="L60" s="28">
        <f t="shared" si="1"/>
        <v>74110.9</v>
      </c>
      <c r="O60" s="9"/>
    </row>
    <row r="61" spans="1:15" ht="51">
      <c r="A61" s="36"/>
      <c r="B61" s="35"/>
      <c r="C61" s="29" t="s">
        <v>64</v>
      </c>
      <c r="D61" s="15" t="s">
        <v>6</v>
      </c>
      <c r="E61" s="20">
        <v>26096.9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8">
        <f t="shared" si="1"/>
        <v>26096.9</v>
      </c>
      <c r="O61" s="9"/>
    </row>
    <row r="62" spans="1:15" ht="60" customHeight="1">
      <c r="A62" s="36"/>
      <c r="B62" s="35"/>
      <c r="C62" s="36" t="s">
        <v>65</v>
      </c>
      <c r="D62" s="15" t="s">
        <v>11</v>
      </c>
      <c r="E62" s="33">
        <f>93.6-0.02375</f>
        <v>93.57624999999999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8">
        <f t="shared" si="1"/>
        <v>93.57624999999999</v>
      </c>
      <c r="O62" s="9"/>
    </row>
    <row r="63" spans="1:15" ht="18.75" customHeight="1">
      <c r="A63" s="36"/>
      <c r="B63" s="35"/>
      <c r="C63" s="36"/>
      <c r="D63" s="15" t="s">
        <v>66</v>
      </c>
      <c r="E63" s="33">
        <f>1076.1+0.025</f>
        <v>1076.125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8">
        <f t="shared" si="1"/>
        <v>1076.125</v>
      </c>
      <c r="O63" s="9"/>
    </row>
    <row r="64" spans="1:15" ht="51">
      <c r="A64" s="36"/>
      <c r="B64" s="35"/>
      <c r="C64" s="29" t="s">
        <v>68</v>
      </c>
      <c r="D64" s="15" t="s">
        <v>11</v>
      </c>
      <c r="E64" s="20">
        <f>5000-421.9</f>
        <v>4578.1</v>
      </c>
      <c r="F64" s="20">
        <v>5000</v>
      </c>
      <c r="G64" s="20">
        <v>5000</v>
      </c>
      <c r="H64" s="20">
        <v>0</v>
      </c>
      <c r="I64" s="20">
        <v>0</v>
      </c>
      <c r="J64" s="20">
        <v>0</v>
      </c>
      <c r="K64" s="20">
        <v>0</v>
      </c>
      <c r="L64" s="28">
        <f t="shared" si="1"/>
        <v>14578.1</v>
      </c>
      <c r="O64" s="9"/>
    </row>
    <row r="65" spans="1:15" ht="27" customHeight="1">
      <c r="A65" s="36"/>
      <c r="B65" s="35"/>
      <c r="C65" s="36" t="s">
        <v>67</v>
      </c>
      <c r="D65" s="15" t="s">
        <v>6</v>
      </c>
      <c r="E65" s="20">
        <v>480</v>
      </c>
      <c r="F65" s="20">
        <v>1600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8">
        <f t="shared" si="1"/>
        <v>2080</v>
      </c>
      <c r="O65" s="9"/>
    </row>
    <row r="66" spans="1:15" ht="25.5">
      <c r="A66" s="36"/>
      <c r="B66" s="35"/>
      <c r="C66" s="36"/>
      <c r="D66" s="15" t="s">
        <v>11</v>
      </c>
      <c r="E66" s="20">
        <v>1920</v>
      </c>
      <c r="F66" s="20">
        <v>6400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8">
        <f t="shared" si="1"/>
        <v>8320</v>
      </c>
      <c r="O66" s="9"/>
    </row>
    <row r="67" spans="1:15" ht="63.75">
      <c r="A67" s="36"/>
      <c r="B67" s="35"/>
      <c r="C67" s="29" t="s">
        <v>70</v>
      </c>
      <c r="D67" s="15" t="s">
        <v>6</v>
      </c>
      <c r="E67" s="33">
        <f>34190+50+2000-61.56655</f>
        <v>36178.43345</v>
      </c>
      <c r="F67" s="20"/>
      <c r="G67" s="20"/>
      <c r="H67" s="20"/>
      <c r="I67" s="20"/>
      <c r="J67" s="20"/>
      <c r="K67" s="20"/>
      <c r="L67" s="28">
        <f t="shared" si="1"/>
        <v>36178.43345</v>
      </c>
      <c r="O67" s="9"/>
    </row>
    <row r="68" spans="1:15" ht="56.25" customHeight="1">
      <c r="A68" s="36"/>
      <c r="B68" s="35"/>
      <c r="C68" s="29" t="s">
        <v>71</v>
      </c>
      <c r="D68" s="15" t="s">
        <v>11</v>
      </c>
      <c r="E68" s="20">
        <f>959.4+865.4</f>
        <v>1824.8</v>
      </c>
      <c r="F68" s="20"/>
      <c r="G68" s="20"/>
      <c r="H68" s="20"/>
      <c r="I68" s="20"/>
      <c r="J68" s="20"/>
      <c r="K68" s="20"/>
      <c r="L68" s="28">
        <f t="shared" si="1"/>
        <v>1824.8</v>
      </c>
      <c r="O68" s="9"/>
    </row>
    <row r="69" spans="1:15" ht="54.75" customHeight="1">
      <c r="A69" s="36"/>
      <c r="B69" s="35"/>
      <c r="C69" s="29" t="s">
        <v>72</v>
      </c>
      <c r="D69" s="15" t="s">
        <v>66</v>
      </c>
      <c r="E69" s="20">
        <v>52678.9</v>
      </c>
      <c r="F69" s="20">
        <v>158036.6</v>
      </c>
      <c r="G69" s="20">
        <v>158036.6</v>
      </c>
      <c r="H69" s="20"/>
      <c r="I69" s="20"/>
      <c r="J69" s="20"/>
      <c r="K69" s="20"/>
      <c r="L69" s="28">
        <f t="shared" si="1"/>
        <v>368752.1</v>
      </c>
      <c r="O69" s="9"/>
    </row>
    <row r="70" spans="1:15" ht="25.5">
      <c r="A70" s="36"/>
      <c r="B70" s="35"/>
      <c r="C70" s="38" t="s">
        <v>74</v>
      </c>
      <c r="D70" s="15" t="s">
        <v>6</v>
      </c>
      <c r="E70" s="33">
        <f>13388.90097-307.54586</f>
        <v>13081.35511</v>
      </c>
      <c r="F70" s="20"/>
      <c r="G70" s="20"/>
      <c r="H70" s="20"/>
      <c r="I70" s="20"/>
      <c r="J70" s="20"/>
      <c r="K70" s="20"/>
      <c r="L70" s="28">
        <f>E70+E71</f>
        <v>46924.61391</v>
      </c>
      <c r="O70" s="9"/>
    </row>
    <row r="71" spans="1:15" ht="25.5">
      <c r="A71" s="36"/>
      <c r="B71" s="35"/>
      <c r="C71" s="39"/>
      <c r="D71" s="15" t="s">
        <v>11</v>
      </c>
      <c r="E71" s="33">
        <f>34966.1588-1122.9</f>
        <v>33843.258799999996</v>
      </c>
      <c r="F71" s="20"/>
      <c r="G71" s="20"/>
      <c r="H71" s="20"/>
      <c r="I71" s="20"/>
      <c r="J71" s="20"/>
      <c r="K71" s="20"/>
      <c r="L71" s="28"/>
      <c r="O71" s="9"/>
    </row>
    <row r="72" spans="1:15" ht="15">
      <c r="A72" s="36"/>
      <c r="B72" s="35"/>
      <c r="C72" s="40"/>
      <c r="D72" s="15" t="s">
        <v>66</v>
      </c>
      <c r="E72" s="33">
        <v>83936.99547</v>
      </c>
      <c r="F72" s="20"/>
      <c r="G72" s="20"/>
      <c r="H72" s="20"/>
      <c r="I72" s="20"/>
      <c r="J72" s="20"/>
      <c r="K72" s="20"/>
      <c r="L72" s="28"/>
      <c r="O72" s="9"/>
    </row>
    <row r="73" spans="1:15" ht="54" customHeight="1">
      <c r="A73" s="36"/>
      <c r="B73" s="35"/>
      <c r="C73" s="29" t="s">
        <v>75</v>
      </c>
      <c r="D73" s="15" t="s">
        <v>6</v>
      </c>
      <c r="E73" s="20">
        <f>3380.6+449.1</f>
        <v>3829.7</v>
      </c>
      <c r="F73" s="20"/>
      <c r="G73" s="20"/>
      <c r="H73" s="20"/>
      <c r="I73" s="20"/>
      <c r="J73" s="20"/>
      <c r="K73" s="20"/>
      <c r="L73" s="28"/>
      <c r="O73" s="9"/>
    </row>
    <row r="74" spans="1:15" ht="15" customHeight="1">
      <c r="A74" s="36"/>
      <c r="B74" s="35"/>
      <c r="C74" s="41" t="s">
        <v>34</v>
      </c>
      <c r="D74" s="41"/>
      <c r="E74" s="41"/>
      <c r="F74" s="41"/>
      <c r="G74" s="41"/>
      <c r="H74" s="41"/>
      <c r="I74" s="41"/>
      <c r="J74" s="41"/>
      <c r="K74" s="41"/>
      <c r="L74" s="28">
        <f t="shared" si="1"/>
        <v>0</v>
      </c>
      <c r="O74" s="9"/>
    </row>
    <row r="75" spans="1:15" ht="15">
      <c r="A75" s="36"/>
      <c r="B75" s="35"/>
      <c r="C75" s="37" t="s">
        <v>13</v>
      </c>
      <c r="D75" s="17" t="s">
        <v>6</v>
      </c>
      <c r="E75" s="18">
        <f>E78</f>
        <v>70</v>
      </c>
      <c r="F75" s="18">
        <f>F78</f>
        <v>70</v>
      </c>
      <c r="G75" s="18">
        <f aca="true" t="shared" si="9" ref="G75:K76">G78</f>
        <v>70</v>
      </c>
      <c r="H75" s="18">
        <f t="shared" si="9"/>
        <v>10</v>
      </c>
      <c r="I75" s="18">
        <f t="shared" si="9"/>
        <v>10</v>
      </c>
      <c r="J75" s="18">
        <f t="shared" si="9"/>
        <v>10</v>
      </c>
      <c r="K75" s="18">
        <f t="shared" si="9"/>
        <v>10</v>
      </c>
      <c r="L75" s="28">
        <f t="shared" si="1"/>
        <v>250</v>
      </c>
      <c r="O75" s="9"/>
    </row>
    <row r="76" spans="1:15" ht="38.25">
      <c r="A76" s="36"/>
      <c r="B76" s="35"/>
      <c r="C76" s="37"/>
      <c r="D76" s="17" t="s">
        <v>7</v>
      </c>
      <c r="E76" s="18">
        <f>E79</f>
        <v>4315.608</v>
      </c>
      <c r="F76" s="18">
        <f>F79</f>
        <v>40097.8</v>
      </c>
      <c r="G76" s="18">
        <f t="shared" si="9"/>
        <v>41680.8</v>
      </c>
      <c r="H76" s="18">
        <f t="shared" si="9"/>
        <v>33103.04</v>
      </c>
      <c r="I76" s="18">
        <f t="shared" si="9"/>
        <v>33103.04</v>
      </c>
      <c r="J76" s="18">
        <f t="shared" si="9"/>
        <v>33103.04</v>
      </c>
      <c r="K76" s="18">
        <f t="shared" si="9"/>
        <v>33103.04</v>
      </c>
      <c r="L76" s="28">
        <f t="shared" si="1"/>
        <v>218506.36800000002</v>
      </c>
      <c r="O76" s="9"/>
    </row>
    <row r="77" spans="1:15" ht="15">
      <c r="A77" s="36"/>
      <c r="B77" s="35"/>
      <c r="C77" s="36" t="s">
        <v>25</v>
      </c>
      <c r="D77" s="36"/>
      <c r="E77" s="36"/>
      <c r="F77" s="36"/>
      <c r="G77" s="36"/>
      <c r="H77" s="36"/>
      <c r="I77" s="36"/>
      <c r="J77" s="36"/>
      <c r="K77" s="36"/>
      <c r="L77" s="28">
        <f t="shared" si="1"/>
        <v>0</v>
      </c>
      <c r="O77" s="9"/>
    </row>
    <row r="78" spans="1:15" ht="18.75" customHeight="1">
      <c r="A78" s="36"/>
      <c r="B78" s="35"/>
      <c r="C78" s="36" t="s">
        <v>52</v>
      </c>
      <c r="D78" s="15" t="s">
        <v>6</v>
      </c>
      <c r="E78" s="20">
        <v>70</v>
      </c>
      <c r="F78" s="20">
        <v>70</v>
      </c>
      <c r="G78" s="20">
        <v>70</v>
      </c>
      <c r="H78" s="20">
        <v>10</v>
      </c>
      <c r="I78" s="20">
        <v>10</v>
      </c>
      <c r="J78" s="20">
        <v>10</v>
      </c>
      <c r="K78" s="20">
        <v>10</v>
      </c>
      <c r="L78" s="28">
        <f t="shared" si="1"/>
        <v>250</v>
      </c>
      <c r="O78" s="9"/>
    </row>
    <row r="79" spans="1:15" ht="25.5">
      <c r="A79" s="36"/>
      <c r="B79" s="35"/>
      <c r="C79" s="36"/>
      <c r="D79" s="15" t="s">
        <v>11</v>
      </c>
      <c r="E79" s="20">
        <f>38516.2+2.3-9931.5-24271.392</f>
        <v>4315.608</v>
      </c>
      <c r="F79" s="20">
        <v>40097.8</v>
      </c>
      <c r="G79" s="20">
        <v>41680.8</v>
      </c>
      <c r="H79" s="20">
        <v>33103.04</v>
      </c>
      <c r="I79" s="20">
        <v>33103.04</v>
      </c>
      <c r="J79" s="20">
        <v>33103.04</v>
      </c>
      <c r="K79" s="20">
        <v>33103.04</v>
      </c>
      <c r="L79" s="28">
        <f t="shared" si="1"/>
        <v>218506.36800000002</v>
      </c>
      <c r="O79" s="9"/>
    </row>
    <row r="80" spans="1:15" ht="30" customHeight="1">
      <c r="A80" s="44">
        <v>2</v>
      </c>
      <c r="B80" s="38" t="s">
        <v>26</v>
      </c>
      <c r="C80" s="37" t="s">
        <v>27</v>
      </c>
      <c r="D80" s="17" t="s">
        <v>28</v>
      </c>
      <c r="E80" s="18">
        <f aca="true" t="shared" si="10" ref="E80:K80">E85+E86</f>
        <v>50735.5</v>
      </c>
      <c r="F80" s="18">
        <f t="shared" si="10"/>
        <v>50940.200000000004</v>
      </c>
      <c r="G80" s="18">
        <f t="shared" si="10"/>
        <v>52762.3</v>
      </c>
      <c r="H80" s="18">
        <f t="shared" si="10"/>
        <v>47030.5</v>
      </c>
      <c r="I80" s="18">
        <f t="shared" si="10"/>
        <v>47030.5</v>
      </c>
      <c r="J80" s="18">
        <f t="shared" si="10"/>
        <v>47030.5</v>
      </c>
      <c r="K80" s="18">
        <f t="shared" si="10"/>
        <v>47030.5</v>
      </c>
      <c r="L80" s="28">
        <f t="shared" si="1"/>
        <v>342560</v>
      </c>
      <c r="O80" s="9"/>
    </row>
    <row r="81" spans="1:15" ht="15">
      <c r="A81" s="45"/>
      <c r="B81" s="39"/>
      <c r="C81" s="37"/>
      <c r="D81" s="36" t="s">
        <v>24</v>
      </c>
      <c r="E81" s="36"/>
      <c r="F81" s="36"/>
      <c r="G81" s="36"/>
      <c r="H81" s="36"/>
      <c r="I81" s="36"/>
      <c r="J81" s="36"/>
      <c r="K81" s="36"/>
      <c r="L81" s="28">
        <f t="shared" si="1"/>
        <v>0</v>
      </c>
      <c r="O81" s="9"/>
    </row>
    <row r="82" spans="1:15" ht="15">
      <c r="A82" s="45"/>
      <c r="B82" s="39"/>
      <c r="C82" s="37"/>
      <c r="D82" s="17" t="s">
        <v>6</v>
      </c>
      <c r="E82" s="19">
        <f>E85</f>
        <v>40605.2</v>
      </c>
      <c r="F82" s="19">
        <f>F85</f>
        <v>41053.9</v>
      </c>
      <c r="G82" s="19">
        <f aca="true" t="shared" si="11" ref="G82:K83">G85</f>
        <v>42591.6</v>
      </c>
      <c r="H82" s="19">
        <f t="shared" si="11"/>
        <v>37223.4</v>
      </c>
      <c r="I82" s="19">
        <f t="shared" si="11"/>
        <v>37223.4</v>
      </c>
      <c r="J82" s="19">
        <f t="shared" si="11"/>
        <v>37223.4</v>
      </c>
      <c r="K82" s="19">
        <f t="shared" si="11"/>
        <v>37223.4</v>
      </c>
      <c r="L82" s="28">
        <f t="shared" si="1"/>
        <v>273144.3</v>
      </c>
      <c r="O82" s="9"/>
    </row>
    <row r="83" spans="1:15" ht="38.25">
      <c r="A83" s="45"/>
      <c r="B83" s="39"/>
      <c r="C83" s="37"/>
      <c r="D83" s="17" t="s">
        <v>7</v>
      </c>
      <c r="E83" s="19">
        <f>E86</f>
        <v>10130.300000000001</v>
      </c>
      <c r="F83" s="19">
        <f>F86</f>
        <v>9886.300000000001</v>
      </c>
      <c r="G83" s="19">
        <f>G86</f>
        <v>10170.7</v>
      </c>
      <c r="H83" s="19">
        <f>H86</f>
        <v>9807.1</v>
      </c>
      <c r="I83" s="19">
        <f t="shared" si="11"/>
        <v>9807.1</v>
      </c>
      <c r="J83" s="19">
        <f t="shared" si="11"/>
        <v>9807.1</v>
      </c>
      <c r="K83" s="19">
        <f t="shared" si="11"/>
        <v>9807.1</v>
      </c>
      <c r="L83" s="28">
        <f t="shared" si="1"/>
        <v>69415.7</v>
      </c>
      <c r="O83" s="9"/>
    </row>
    <row r="84" spans="1:15" ht="15">
      <c r="A84" s="45"/>
      <c r="B84" s="39"/>
      <c r="C84" s="41" t="s">
        <v>8</v>
      </c>
      <c r="D84" s="41"/>
      <c r="E84" s="41"/>
      <c r="F84" s="41"/>
      <c r="G84" s="41"/>
      <c r="H84" s="41"/>
      <c r="I84" s="41"/>
      <c r="J84" s="41"/>
      <c r="K84" s="41"/>
      <c r="L84" s="28">
        <f t="shared" si="1"/>
        <v>0</v>
      </c>
      <c r="O84" s="9"/>
    </row>
    <row r="85" spans="1:15" ht="15">
      <c r="A85" s="45"/>
      <c r="B85" s="39"/>
      <c r="C85" s="37" t="s">
        <v>13</v>
      </c>
      <c r="D85" s="17" t="s">
        <v>6</v>
      </c>
      <c r="E85" s="18">
        <f aca="true" t="shared" si="12" ref="E85:K85">E88</f>
        <v>40605.2</v>
      </c>
      <c r="F85" s="18">
        <f t="shared" si="12"/>
        <v>41053.9</v>
      </c>
      <c r="G85" s="18">
        <f t="shared" si="12"/>
        <v>42591.6</v>
      </c>
      <c r="H85" s="18">
        <f t="shared" si="12"/>
        <v>37223.4</v>
      </c>
      <c r="I85" s="18">
        <f t="shared" si="12"/>
        <v>37223.4</v>
      </c>
      <c r="J85" s="18">
        <f t="shared" si="12"/>
        <v>37223.4</v>
      </c>
      <c r="K85" s="18">
        <f t="shared" si="12"/>
        <v>37223.4</v>
      </c>
      <c r="L85" s="28">
        <f t="shared" si="1"/>
        <v>273144.3</v>
      </c>
      <c r="O85" s="9"/>
    </row>
    <row r="86" spans="1:15" ht="38.25">
      <c r="A86" s="45"/>
      <c r="B86" s="39"/>
      <c r="C86" s="37"/>
      <c r="D86" s="17" t="s">
        <v>7</v>
      </c>
      <c r="E86" s="18">
        <f>E89+E90+E91+E92+E93+E94</f>
        <v>10130.300000000001</v>
      </c>
      <c r="F86" s="18">
        <f aca="true" t="shared" si="13" ref="F86:K86">F89+F90+F91+F92+F93</f>
        <v>9886.300000000001</v>
      </c>
      <c r="G86" s="18">
        <f t="shared" si="13"/>
        <v>10170.7</v>
      </c>
      <c r="H86" s="18">
        <f t="shared" si="13"/>
        <v>9807.1</v>
      </c>
      <c r="I86" s="18">
        <f t="shared" si="13"/>
        <v>9807.1</v>
      </c>
      <c r="J86" s="18">
        <f t="shared" si="13"/>
        <v>9807.1</v>
      </c>
      <c r="K86" s="18">
        <f t="shared" si="13"/>
        <v>9807.1</v>
      </c>
      <c r="L86" s="28">
        <f t="shared" si="1"/>
        <v>69415.7</v>
      </c>
      <c r="O86" s="9"/>
    </row>
    <row r="87" spans="1:15" ht="15">
      <c r="A87" s="45"/>
      <c r="B87" s="39"/>
      <c r="C87" s="36" t="s">
        <v>25</v>
      </c>
      <c r="D87" s="36"/>
      <c r="E87" s="36"/>
      <c r="F87" s="36"/>
      <c r="G87" s="36"/>
      <c r="H87" s="36"/>
      <c r="I87" s="36"/>
      <c r="J87" s="36"/>
      <c r="K87" s="36"/>
      <c r="L87" s="28">
        <f t="shared" si="1"/>
        <v>0</v>
      </c>
      <c r="O87" s="9"/>
    </row>
    <row r="88" spans="1:15" ht="29.25" customHeight="1">
      <c r="A88" s="45"/>
      <c r="B88" s="39"/>
      <c r="C88" s="15" t="s">
        <v>30</v>
      </c>
      <c r="D88" s="15" t="s">
        <v>6</v>
      </c>
      <c r="E88" s="20">
        <f>39832.7+529.7+891.6-185.7-18.1-445</f>
        <v>40605.2</v>
      </c>
      <c r="F88" s="20">
        <v>41053.9</v>
      </c>
      <c r="G88" s="20">
        <v>42591.6</v>
      </c>
      <c r="H88" s="20">
        <v>37223.4</v>
      </c>
      <c r="I88" s="20">
        <v>37223.4</v>
      </c>
      <c r="J88" s="20">
        <v>37223.4</v>
      </c>
      <c r="K88" s="20">
        <v>37223.4</v>
      </c>
      <c r="L88" s="28">
        <f t="shared" si="1"/>
        <v>273144.3</v>
      </c>
      <c r="O88" s="9"/>
    </row>
    <row r="89" spans="1:15" ht="53.25" customHeight="1">
      <c r="A89" s="45"/>
      <c r="B89" s="39"/>
      <c r="C89" s="15" t="s">
        <v>19</v>
      </c>
      <c r="D89" s="15" t="s">
        <v>11</v>
      </c>
      <c r="E89" s="20">
        <f>5992.4+552.2-39.3</f>
        <v>6505.299999999999</v>
      </c>
      <c r="F89" s="20">
        <v>6175.5</v>
      </c>
      <c r="G89" s="20">
        <v>6407.8</v>
      </c>
      <c r="H89" s="20">
        <v>5447.1</v>
      </c>
      <c r="I89" s="20">
        <v>5447.1</v>
      </c>
      <c r="J89" s="20">
        <v>5447.1</v>
      </c>
      <c r="K89" s="20">
        <v>5447.1</v>
      </c>
      <c r="L89" s="28">
        <f t="shared" si="1"/>
        <v>40877</v>
      </c>
      <c r="O89" s="9"/>
    </row>
    <row r="90" spans="1:15" ht="117" customHeight="1">
      <c r="A90" s="45"/>
      <c r="B90" s="39"/>
      <c r="C90" s="15" t="s">
        <v>32</v>
      </c>
      <c r="D90" s="15" t="s">
        <v>11</v>
      </c>
      <c r="E90" s="20">
        <v>305.8</v>
      </c>
      <c r="F90" s="20">
        <v>320.6</v>
      </c>
      <c r="G90" s="20">
        <v>339.2</v>
      </c>
      <c r="H90" s="20">
        <v>326</v>
      </c>
      <c r="I90" s="20">
        <v>326</v>
      </c>
      <c r="J90" s="20">
        <v>326</v>
      </c>
      <c r="K90" s="20">
        <v>326</v>
      </c>
      <c r="L90" s="28">
        <f t="shared" si="1"/>
        <v>2269.6</v>
      </c>
      <c r="O90" s="9"/>
    </row>
    <row r="91" spans="1:15" ht="81" customHeight="1">
      <c r="A91" s="45"/>
      <c r="B91" s="39"/>
      <c r="C91" s="15" t="s">
        <v>46</v>
      </c>
      <c r="D91" s="15" t="s">
        <v>11</v>
      </c>
      <c r="E91" s="20">
        <f>3008.8-16.4</f>
        <v>2992.4</v>
      </c>
      <c r="F91" s="20">
        <v>3038.5</v>
      </c>
      <c r="G91" s="20">
        <v>3047.1</v>
      </c>
      <c r="H91" s="20">
        <v>3701.2</v>
      </c>
      <c r="I91" s="20">
        <v>3701.2</v>
      </c>
      <c r="J91" s="20">
        <v>3701.2</v>
      </c>
      <c r="K91" s="20">
        <v>3701.2</v>
      </c>
      <c r="L91" s="28">
        <f t="shared" si="1"/>
        <v>23882.800000000003</v>
      </c>
      <c r="O91" s="9"/>
    </row>
    <row r="92" spans="1:15" ht="91.5" customHeight="1">
      <c r="A92" s="45"/>
      <c r="B92" s="39"/>
      <c r="C92" s="15" t="s">
        <v>47</v>
      </c>
      <c r="D92" s="15" t="s">
        <v>11</v>
      </c>
      <c r="E92" s="20">
        <v>17.6</v>
      </c>
      <c r="F92" s="20">
        <v>18.1</v>
      </c>
      <c r="G92" s="20">
        <v>22.7</v>
      </c>
      <c r="H92" s="20">
        <v>20.2</v>
      </c>
      <c r="I92" s="20">
        <v>20.2</v>
      </c>
      <c r="J92" s="20">
        <v>20.2</v>
      </c>
      <c r="K92" s="20">
        <v>20.2</v>
      </c>
      <c r="L92" s="28">
        <f t="shared" si="1"/>
        <v>139.2</v>
      </c>
      <c r="O92" s="9"/>
    </row>
    <row r="93" spans="1:15" ht="117" customHeight="1">
      <c r="A93" s="45"/>
      <c r="B93" s="39"/>
      <c r="C93" s="15" t="s">
        <v>48</v>
      </c>
      <c r="D93" s="15" t="s">
        <v>11</v>
      </c>
      <c r="E93" s="20">
        <v>309</v>
      </c>
      <c r="F93" s="20">
        <v>333.6</v>
      </c>
      <c r="G93" s="30">
        <v>353.9</v>
      </c>
      <c r="H93" s="20">
        <v>312.6</v>
      </c>
      <c r="I93" s="20">
        <v>312.6</v>
      </c>
      <c r="J93" s="20">
        <v>312.6</v>
      </c>
      <c r="K93" s="20">
        <v>312.6</v>
      </c>
      <c r="L93" s="28">
        <f t="shared" si="1"/>
        <v>2246.9</v>
      </c>
      <c r="O93" s="9"/>
    </row>
    <row r="94" spans="1:15" ht="69.75" customHeight="1">
      <c r="A94" s="46"/>
      <c r="B94" s="40"/>
      <c r="C94" s="15" t="s">
        <v>73</v>
      </c>
      <c r="D94" s="15" t="s">
        <v>11</v>
      </c>
      <c r="E94" s="20">
        <v>0.2</v>
      </c>
      <c r="F94" s="20"/>
      <c r="G94" s="30"/>
      <c r="H94" s="20"/>
      <c r="I94" s="20"/>
      <c r="J94" s="20"/>
      <c r="K94" s="20"/>
      <c r="L94" s="28"/>
      <c r="O94" s="9"/>
    </row>
    <row r="95" spans="1:12" ht="15">
      <c r="A95" s="4"/>
      <c r="B95" s="5"/>
      <c r="C95" s="6"/>
      <c r="D95" s="6"/>
      <c r="E95" s="24"/>
      <c r="F95" s="24"/>
      <c r="G95" s="25"/>
      <c r="H95" s="7"/>
      <c r="I95" s="7"/>
      <c r="J95" s="7"/>
      <c r="K95" s="7"/>
      <c r="L95" s="28"/>
    </row>
    <row r="96" spans="1:12" ht="15">
      <c r="A96" s="4"/>
      <c r="B96" s="5"/>
      <c r="C96" s="6"/>
      <c r="D96" s="6"/>
      <c r="E96" s="24"/>
      <c r="F96" s="24"/>
      <c r="G96" s="25"/>
      <c r="H96" s="7"/>
      <c r="I96" s="7"/>
      <c r="J96" s="7"/>
      <c r="K96" s="7"/>
      <c r="L96" s="28"/>
    </row>
    <row r="97" spans="7:11" ht="15" hidden="1">
      <c r="G97" s="23"/>
      <c r="H97" s="3"/>
      <c r="I97" s="3"/>
      <c r="J97" s="3"/>
      <c r="K97" s="3"/>
    </row>
    <row r="98" spans="5:11" ht="15" hidden="1">
      <c r="E98" s="34">
        <f>E19-E75-E76</f>
        <v>6316679.817019999</v>
      </c>
      <c r="F98" s="34">
        <f>F19-F75-F76</f>
        <v>6401597.436</v>
      </c>
      <c r="G98" s="34">
        <f>G19-G75-G76</f>
        <v>6715836.7</v>
      </c>
      <c r="H98" s="34">
        <f>H19-H75-H76</f>
        <v>6100126.72</v>
      </c>
      <c r="I98" s="34"/>
      <c r="J98" s="34"/>
      <c r="K98" s="34"/>
    </row>
    <row r="99" ht="15" hidden="1"/>
    <row r="100" ht="15" hidden="1"/>
    <row r="101" spans="5:7" ht="15">
      <c r="E101" s="22"/>
      <c r="F101" s="22"/>
      <c r="G101" s="22"/>
    </row>
    <row r="103" spans="7:11" ht="15">
      <c r="G103" s="26"/>
      <c r="H103" s="8"/>
      <c r="I103" s="8"/>
      <c r="J103" s="8"/>
      <c r="K103" s="8"/>
    </row>
    <row r="105" spans="7:11" ht="15">
      <c r="G105" s="26"/>
      <c r="H105" s="8"/>
      <c r="I105" s="8"/>
      <c r="J105" s="9"/>
      <c r="K105" s="9"/>
    </row>
    <row r="106" spans="8:11" ht="15">
      <c r="H106" s="8"/>
      <c r="I106" s="8"/>
      <c r="J106" s="9"/>
      <c r="K106" s="9"/>
    </row>
    <row r="107" spans="8:11" ht="15">
      <c r="H107" s="8"/>
      <c r="I107" s="8"/>
      <c r="J107" s="9"/>
      <c r="K107" s="9"/>
    </row>
    <row r="110" spans="7:11" ht="15">
      <c r="G110" s="27"/>
      <c r="H110" s="9"/>
      <c r="I110" s="9"/>
      <c r="J110" s="9"/>
      <c r="K110" s="9"/>
    </row>
    <row r="112" ht="15">
      <c r="K112" s="9"/>
    </row>
    <row r="116" ht="15">
      <c r="G116" s="26"/>
    </row>
  </sheetData>
  <sheetProtection/>
  <mergeCells count="42">
    <mergeCell ref="C85:C86"/>
    <mergeCell ref="C30:C32"/>
    <mergeCell ref="C62:C63"/>
    <mergeCell ref="C43:C44"/>
    <mergeCell ref="C39:C40"/>
    <mergeCell ref="C34:C35"/>
    <mergeCell ref="C78:C79"/>
    <mergeCell ref="A80:A94"/>
    <mergeCell ref="B80:B94"/>
    <mergeCell ref="C65:C66"/>
    <mergeCell ref="C49:C50"/>
    <mergeCell ref="C87:K87"/>
    <mergeCell ref="C84:K84"/>
    <mergeCell ref="C74:K74"/>
    <mergeCell ref="C53:C54"/>
    <mergeCell ref="C51:C52"/>
    <mergeCell ref="C80:C83"/>
    <mergeCell ref="A9:K9"/>
    <mergeCell ref="A10:K10"/>
    <mergeCell ref="A11:K11"/>
    <mergeCell ref="B14:B17"/>
    <mergeCell ref="C14:C17"/>
    <mergeCell ref="D14:K14"/>
    <mergeCell ref="D81:K81"/>
    <mergeCell ref="C41:C42"/>
    <mergeCell ref="C33:K33"/>
    <mergeCell ref="D20:K20"/>
    <mergeCell ref="C19:C23"/>
    <mergeCell ref="D25:K25"/>
    <mergeCell ref="C77:K77"/>
    <mergeCell ref="C75:C76"/>
    <mergeCell ref="C70:C72"/>
    <mergeCell ref="C29:K29"/>
    <mergeCell ref="A19:A23"/>
    <mergeCell ref="A24:A79"/>
    <mergeCell ref="A14:A17"/>
    <mergeCell ref="D15:K15"/>
    <mergeCell ref="E16:K16"/>
    <mergeCell ref="C47:C48"/>
    <mergeCell ref="B24:B79"/>
    <mergeCell ref="C24:C28"/>
    <mergeCell ref="B19:B23"/>
  </mergeCells>
  <printOptions/>
  <pageMargins left="0.7" right="0.7" top="0.75" bottom="0.35" header="0.3" footer="0.3"/>
  <pageSetup horizontalDpi="600" verticalDpi="600" orientation="landscape" paperSize="9" scale="75" r:id="rId3"/>
  <headerFooter>
    <oddHeader>&amp;C &amp;P</oddHeader>
  </headerFooter>
  <rowBreaks count="1" manualBreakCount="1">
    <brk id="48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Глухова</dc:creator>
  <cp:keywords/>
  <dc:description/>
  <cp:lastModifiedBy>Сметанина Н.А.</cp:lastModifiedBy>
  <cp:lastPrinted>2020-09-25T07:55:20Z</cp:lastPrinted>
  <dcterms:created xsi:type="dcterms:W3CDTF">2014-06-08T13:25:44Z</dcterms:created>
  <dcterms:modified xsi:type="dcterms:W3CDTF">2020-12-30T06:55:51Z</dcterms:modified>
  <cp:category/>
  <cp:version/>
  <cp:contentType/>
  <cp:contentStatus/>
</cp:coreProperties>
</file>